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FC\MFC - División Socios de Franquicias\"/>
    </mc:Choice>
  </mc:AlternateContent>
  <xr:revisionPtr revIDLastSave="0" documentId="13_ncr:1_{AA7B3575-5EA3-43BA-B6D3-A6D748177020}" xr6:coauthVersionLast="47" xr6:coauthVersionMax="47" xr10:uidLastSave="{00000000-0000-0000-0000-000000000000}"/>
  <bookViews>
    <workbookView xWindow="-108" yWindow="-108" windowWidth="23256" windowHeight="13176" tabRatio="869" xr2:uid="{703A6C14-FE52-4E6D-9FE2-829B58E8D838}"/>
  </bookViews>
  <sheets>
    <sheet name="HUBOX Programas de Negocios" sheetId="11" r:id="rId1"/>
    <sheet name="Firmas Expertas en Franquicias" sheetId="12" r:id="rId2"/>
    <sheet name="PLATINUM" sheetId="10" r:id="rId3"/>
    <sheet name="GOLD PRO" sheetId="9" r:id="rId4"/>
    <sheet name="GOLD" sheetId="8" r:id="rId5"/>
    <sheet name="PREMIUM PRO" sheetId="7" r:id="rId6"/>
    <sheet name="PREMIUM" sheetId="6" r:id="rId7"/>
    <sheet name="GREEN PRO" sheetId="5" r:id="rId8"/>
    <sheet name="GREEN" sheetId="2" r:id="rId9"/>
    <sheet name="JURIDICO" sheetId="13" r:id="rId10"/>
  </sheets>
  <externalReferences>
    <externalReference r:id="rId11"/>
  </externalReferences>
  <definedNames>
    <definedName name="A">Tabla36</definedName>
    <definedName name="ACCIDENTE">#REF!</definedName>
    <definedName name="Cambios">#REF!</definedName>
    <definedName name="CódigoTIP.CTE.">'[1]Generalidades de Información'!$B$7:$B$29</definedName>
    <definedName name="Córdobas">#REF!</definedName>
    <definedName name="Elaborado">#REF!</definedName>
    <definedName name="hoal">#REF!</definedName>
    <definedName name="no">#REF!</definedName>
    <definedName name="TipoClientes">'[1]Generalidades de Información'!$B$7:$B$29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10" l="1"/>
  <c r="C60" i="10" s="1"/>
  <c r="L60" i="10" s="1"/>
  <c r="U60" i="10" s="1"/>
  <c r="C10" i="10"/>
  <c r="C57" i="10" s="1"/>
  <c r="L57" i="10" s="1"/>
  <c r="U57" i="10" s="1"/>
  <c r="C13" i="9"/>
  <c r="C10" i="9"/>
  <c r="C13" i="8"/>
  <c r="C10" i="8"/>
  <c r="C13" i="7"/>
  <c r="C10" i="7"/>
  <c r="C13" i="6"/>
  <c r="C60" i="6" s="1"/>
  <c r="L60" i="6" s="1"/>
  <c r="U60" i="6" s="1"/>
  <c r="C10" i="6"/>
  <c r="C13" i="5"/>
  <c r="C60" i="5" s="1"/>
  <c r="L60" i="5" s="1"/>
  <c r="U60" i="5" s="1"/>
  <c r="C10" i="5"/>
  <c r="C13" i="2"/>
  <c r="C60" i="2" s="1"/>
  <c r="C10" i="2"/>
  <c r="D92" i="9"/>
  <c r="D45" i="9"/>
  <c r="D92" i="7"/>
  <c r="D45" i="7"/>
  <c r="M92" i="8"/>
  <c r="D92" i="8"/>
  <c r="D45" i="8"/>
  <c r="D13" i="5"/>
  <c r="D14" i="5"/>
  <c r="D15" i="5"/>
  <c r="D16" i="5"/>
  <c r="D17" i="5"/>
  <c r="E17" i="5"/>
  <c r="C60" i="9"/>
  <c r="L60" i="9" s="1"/>
  <c r="U60" i="9" s="1"/>
  <c r="C57" i="9"/>
  <c r="L57" i="9" s="1"/>
  <c r="U57" i="9" s="1"/>
  <c r="D45" i="10"/>
  <c r="L54" i="9"/>
  <c r="U54" i="9" s="1"/>
  <c r="L54" i="7"/>
  <c r="U54" i="7" s="1"/>
  <c r="L54" i="5"/>
  <c r="U54" i="5" s="1"/>
  <c r="L54" i="10"/>
  <c r="U54" i="10" s="1"/>
  <c r="C60" i="8"/>
  <c r="L60" i="8" s="1"/>
  <c r="U60" i="8" s="1"/>
  <c r="C60" i="7"/>
  <c r="L60" i="7" s="1"/>
  <c r="U60" i="7" s="1"/>
  <c r="C57" i="7"/>
  <c r="L57" i="7" s="1"/>
  <c r="C57" i="5"/>
  <c r="L57" i="5" s="1"/>
  <c r="C54" i="9"/>
  <c r="C54" i="8"/>
  <c r="L54" i="8" s="1"/>
  <c r="U54" i="8" s="1"/>
  <c r="C54" i="7"/>
  <c r="C54" i="6"/>
  <c r="L54" i="6" s="1"/>
  <c r="U54" i="6" s="1"/>
  <c r="C54" i="5"/>
  <c r="C54" i="2"/>
  <c r="L54" i="2" s="1"/>
  <c r="U54" i="2" s="1"/>
  <c r="C54" i="10"/>
  <c r="C57" i="8" l="1"/>
  <c r="L57" i="8" s="1"/>
  <c r="C57" i="6"/>
  <c r="C57" i="2"/>
  <c r="F32" i="13"/>
  <c r="L10" i="13" s="1"/>
  <c r="N10" i="13" s="1"/>
  <c r="O10" i="13" s="1"/>
  <c r="P10" i="13" s="1"/>
  <c r="G32" i="13"/>
  <c r="L11" i="13" s="1"/>
  <c r="N11" i="13" s="1"/>
  <c r="O11" i="13" s="1"/>
  <c r="P11" i="13" s="1"/>
  <c r="C32" i="13"/>
  <c r="L7" i="13" s="1"/>
  <c r="N7" i="13" s="1"/>
  <c r="O7" i="13" s="1"/>
  <c r="P7" i="13" s="1"/>
  <c r="D32" i="13"/>
  <c r="L8" i="13" s="1"/>
  <c r="N8" i="13" s="1"/>
  <c r="O8" i="13" s="1"/>
  <c r="P8" i="13" s="1"/>
  <c r="H32" i="13"/>
  <c r="L12" i="13" s="1"/>
  <c r="N12" i="13" s="1"/>
  <c r="O12" i="13" s="1"/>
  <c r="P12" i="13" s="1"/>
  <c r="E32" i="13"/>
  <c r="L9" i="13" s="1"/>
  <c r="N9" i="13" s="1"/>
  <c r="O9" i="13" s="1"/>
  <c r="P9" i="13" s="1"/>
  <c r="I32" i="13"/>
  <c r="L13" i="13" s="1"/>
  <c r="N13" i="13" s="1"/>
  <c r="O13" i="13" s="1"/>
  <c r="P13" i="13" s="1"/>
  <c r="L60" i="2"/>
  <c r="U60" i="2" s="1"/>
  <c r="U57" i="5"/>
  <c r="U57" i="7"/>
  <c r="U57" i="8"/>
  <c r="L57" i="6" l="1"/>
  <c r="L57" i="2"/>
  <c r="D94" i="10"/>
  <c r="D94" i="9"/>
  <c r="D94" i="8"/>
  <c r="D94" i="7"/>
  <c r="D94" i="6"/>
  <c r="D94" i="5"/>
  <c r="D94" i="2"/>
  <c r="D47" i="10"/>
  <c r="D47" i="9"/>
  <c r="D47" i="8"/>
  <c r="D47" i="7"/>
  <c r="D47" i="6"/>
  <c r="D47" i="5"/>
  <c r="D47" i="2"/>
  <c r="D45" i="6"/>
  <c r="D45" i="5"/>
  <c r="D45" i="2"/>
  <c r="G30" i="9"/>
  <c r="F30" i="9"/>
  <c r="E30" i="9"/>
  <c r="G30" i="8"/>
  <c r="F30" i="8"/>
  <c r="E30" i="8"/>
  <c r="G30" i="7"/>
  <c r="F30" i="7"/>
  <c r="E30" i="7"/>
  <c r="G30" i="6"/>
  <c r="F30" i="6"/>
  <c r="E30" i="6"/>
  <c r="G30" i="5"/>
  <c r="F30" i="5"/>
  <c r="E30" i="5"/>
  <c r="G30" i="2"/>
  <c r="F30" i="2"/>
  <c r="E30" i="2"/>
  <c r="G30" i="10"/>
  <c r="F30" i="10"/>
  <c r="E30" i="10"/>
  <c r="H30" i="9"/>
  <c r="H30" i="8"/>
  <c r="H30" i="7"/>
  <c r="H30" i="6"/>
  <c r="H30" i="5"/>
  <c r="H30" i="2"/>
  <c r="H30" i="10"/>
  <c r="H29" i="9"/>
  <c r="H29" i="8"/>
  <c r="H29" i="7"/>
  <c r="H29" i="6"/>
  <c r="H29" i="5"/>
  <c r="H29" i="2"/>
  <c r="H29" i="10"/>
  <c r="G25" i="9"/>
  <c r="G25" i="8"/>
  <c r="G25" i="7"/>
  <c r="G25" i="6"/>
  <c r="G25" i="5"/>
  <c r="G25" i="2"/>
  <c r="G25" i="10"/>
  <c r="F21" i="9"/>
  <c r="F21" i="8"/>
  <c r="F21" i="7"/>
  <c r="F21" i="6"/>
  <c r="F21" i="5"/>
  <c r="F21" i="2"/>
  <c r="F21" i="10"/>
  <c r="E17" i="9"/>
  <c r="E17" i="8"/>
  <c r="E17" i="7"/>
  <c r="E17" i="6"/>
  <c r="E17" i="2"/>
  <c r="E17" i="10"/>
  <c r="D38" i="9"/>
  <c r="D40" i="9" s="1"/>
  <c r="F35" i="9"/>
  <c r="D33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F25" i="9"/>
  <c r="E25" i="9"/>
  <c r="D25" i="9"/>
  <c r="F24" i="9"/>
  <c r="E24" i="9"/>
  <c r="D24" i="9"/>
  <c r="F23" i="9"/>
  <c r="E23" i="9"/>
  <c r="D23" i="9"/>
  <c r="F22" i="9"/>
  <c r="E22" i="9"/>
  <c r="D22" i="9"/>
  <c r="E21" i="9"/>
  <c r="D21" i="9"/>
  <c r="E20" i="9"/>
  <c r="D20" i="9"/>
  <c r="E19" i="9"/>
  <c r="D19" i="9"/>
  <c r="E18" i="9"/>
  <c r="D18" i="9"/>
  <c r="D17" i="9"/>
  <c r="C17" i="9"/>
  <c r="D16" i="9"/>
  <c r="C16" i="9"/>
  <c r="C63" i="9" s="1"/>
  <c r="L63" i="9" s="1"/>
  <c r="U63" i="9" s="1"/>
  <c r="D15" i="9"/>
  <c r="C15" i="9"/>
  <c r="C62" i="9" s="1"/>
  <c r="L62" i="9" s="1"/>
  <c r="U62" i="9" s="1"/>
  <c r="D14" i="9"/>
  <c r="C14" i="9"/>
  <c r="C61" i="9" s="1"/>
  <c r="L61" i="9" s="1"/>
  <c r="U61" i="9" s="1"/>
  <c r="D13" i="9"/>
  <c r="C12" i="9"/>
  <c r="C59" i="9" s="1"/>
  <c r="L59" i="9" s="1"/>
  <c r="U59" i="9" s="1"/>
  <c r="C11" i="9"/>
  <c r="C58" i="9" s="1"/>
  <c r="L58" i="9" s="1"/>
  <c r="U58" i="9" s="1"/>
  <c r="C9" i="9"/>
  <c r="C56" i="9" s="1"/>
  <c r="L56" i="9" s="1"/>
  <c r="U56" i="9" s="1"/>
  <c r="C8" i="9"/>
  <c r="I7" i="9"/>
  <c r="D38" i="8"/>
  <c r="D40" i="8" s="1"/>
  <c r="F35" i="8"/>
  <c r="D33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F25" i="8"/>
  <c r="E25" i="8"/>
  <c r="D25" i="8"/>
  <c r="F24" i="8"/>
  <c r="E24" i="8"/>
  <c r="D24" i="8"/>
  <c r="F23" i="8"/>
  <c r="E23" i="8"/>
  <c r="D23" i="8"/>
  <c r="F22" i="8"/>
  <c r="E22" i="8"/>
  <c r="D22" i="8"/>
  <c r="E21" i="8"/>
  <c r="D21" i="8"/>
  <c r="E20" i="8"/>
  <c r="D20" i="8"/>
  <c r="E19" i="8"/>
  <c r="D19" i="8"/>
  <c r="E18" i="8"/>
  <c r="D18" i="8"/>
  <c r="D17" i="8"/>
  <c r="C17" i="8"/>
  <c r="D16" i="8"/>
  <c r="C16" i="8"/>
  <c r="C63" i="8" s="1"/>
  <c r="L63" i="8" s="1"/>
  <c r="U63" i="8" s="1"/>
  <c r="D15" i="8"/>
  <c r="C15" i="8"/>
  <c r="C62" i="8" s="1"/>
  <c r="L62" i="8" s="1"/>
  <c r="U62" i="8" s="1"/>
  <c r="D14" i="8"/>
  <c r="C14" i="8"/>
  <c r="C61" i="8" s="1"/>
  <c r="L61" i="8" s="1"/>
  <c r="U61" i="8" s="1"/>
  <c r="D13" i="8"/>
  <c r="C12" i="8"/>
  <c r="C59" i="8" s="1"/>
  <c r="L59" i="8" s="1"/>
  <c r="U59" i="8" s="1"/>
  <c r="C11" i="8"/>
  <c r="C58" i="8" s="1"/>
  <c r="L58" i="8" s="1"/>
  <c r="U58" i="8" s="1"/>
  <c r="C9" i="8"/>
  <c r="C56" i="8" s="1"/>
  <c r="L56" i="8" s="1"/>
  <c r="U56" i="8" s="1"/>
  <c r="C8" i="8"/>
  <c r="I7" i="8"/>
  <c r="D38" i="7"/>
  <c r="D40" i="7" s="1"/>
  <c r="F35" i="7"/>
  <c r="D33" i="7"/>
  <c r="D30" i="7"/>
  <c r="G29" i="7"/>
  <c r="F29" i="7"/>
  <c r="E29" i="7"/>
  <c r="D29" i="7"/>
  <c r="G28" i="7"/>
  <c r="F28" i="7"/>
  <c r="E28" i="7"/>
  <c r="D28" i="7"/>
  <c r="G27" i="7"/>
  <c r="F27" i="7"/>
  <c r="E27" i="7"/>
  <c r="D27" i="7"/>
  <c r="G26" i="7"/>
  <c r="F26" i="7"/>
  <c r="E26" i="7"/>
  <c r="D26" i="7"/>
  <c r="F25" i="7"/>
  <c r="E25" i="7"/>
  <c r="D25" i="7"/>
  <c r="F24" i="7"/>
  <c r="E24" i="7"/>
  <c r="D24" i="7"/>
  <c r="F23" i="7"/>
  <c r="E23" i="7"/>
  <c r="D23" i="7"/>
  <c r="F22" i="7"/>
  <c r="E22" i="7"/>
  <c r="D22" i="7"/>
  <c r="E21" i="7"/>
  <c r="D21" i="7"/>
  <c r="E20" i="7"/>
  <c r="D20" i="7"/>
  <c r="E19" i="7"/>
  <c r="D19" i="7"/>
  <c r="E18" i="7"/>
  <c r="D18" i="7"/>
  <c r="D17" i="7"/>
  <c r="C17" i="7"/>
  <c r="D16" i="7"/>
  <c r="C16" i="7"/>
  <c r="C63" i="7" s="1"/>
  <c r="L63" i="7" s="1"/>
  <c r="U63" i="7" s="1"/>
  <c r="D15" i="7"/>
  <c r="C15" i="7"/>
  <c r="C62" i="7" s="1"/>
  <c r="L62" i="7" s="1"/>
  <c r="U62" i="7" s="1"/>
  <c r="D14" i="7"/>
  <c r="D44" i="7" s="1"/>
  <c r="C14" i="7"/>
  <c r="C61" i="7" s="1"/>
  <c r="L61" i="7" s="1"/>
  <c r="U61" i="7" s="1"/>
  <c r="D13" i="7"/>
  <c r="C12" i="7"/>
  <c r="C59" i="7" s="1"/>
  <c r="L59" i="7" s="1"/>
  <c r="U59" i="7" s="1"/>
  <c r="C11" i="7"/>
  <c r="C58" i="7" s="1"/>
  <c r="L58" i="7" s="1"/>
  <c r="U58" i="7" s="1"/>
  <c r="C9" i="7"/>
  <c r="C56" i="7" s="1"/>
  <c r="L56" i="7" s="1"/>
  <c r="U56" i="7" s="1"/>
  <c r="C8" i="7"/>
  <c r="I7" i="7"/>
  <c r="D38" i="6"/>
  <c r="D40" i="6" s="1"/>
  <c r="F35" i="6"/>
  <c r="D33" i="6"/>
  <c r="D30" i="6"/>
  <c r="G29" i="6"/>
  <c r="F29" i="6"/>
  <c r="E29" i="6"/>
  <c r="D29" i="6"/>
  <c r="G28" i="6"/>
  <c r="F28" i="6"/>
  <c r="E28" i="6"/>
  <c r="D28" i="6"/>
  <c r="G27" i="6"/>
  <c r="F27" i="6"/>
  <c r="E27" i="6"/>
  <c r="D27" i="6"/>
  <c r="G26" i="6"/>
  <c r="F26" i="6"/>
  <c r="E26" i="6"/>
  <c r="D26" i="6"/>
  <c r="F25" i="6"/>
  <c r="E25" i="6"/>
  <c r="D25" i="6"/>
  <c r="F24" i="6"/>
  <c r="E24" i="6"/>
  <c r="D24" i="6"/>
  <c r="F23" i="6"/>
  <c r="E23" i="6"/>
  <c r="D23" i="6"/>
  <c r="F22" i="6"/>
  <c r="E22" i="6"/>
  <c r="D22" i="6"/>
  <c r="E21" i="6"/>
  <c r="D21" i="6"/>
  <c r="E20" i="6"/>
  <c r="D20" i="6"/>
  <c r="E19" i="6"/>
  <c r="D19" i="6"/>
  <c r="E18" i="6"/>
  <c r="D18" i="6"/>
  <c r="D17" i="6"/>
  <c r="C17" i="6"/>
  <c r="D16" i="6"/>
  <c r="C16" i="6"/>
  <c r="C63" i="6" s="1"/>
  <c r="L63" i="6" s="1"/>
  <c r="U63" i="6" s="1"/>
  <c r="D15" i="6"/>
  <c r="C15" i="6"/>
  <c r="C62" i="6" s="1"/>
  <c r="L62" i="6" s="1"/>
  <c r="U62" i="6" s="1"/>
  <c r="D14" i="6"/>
  <c r="C14" i="6"/>
  <c r="C61" i="6" s="1"/>
  <c r="L61" i="6" s="1"/>
  <c r="U61" i="6" s="1"/>
  <c r="D13" i="6"/>
  <c r="C12" i="6"/>
  <c r="C59" i="6" s="1"/>
  <c r="L59" i="6" s="1"/>
  <c r="U59" i="6" s="1"/>
  <c r="C11" i="6"/>
  <c r="C58" i="6" s="1"/>
  <c r="L58" i="6" s="1"/>
  <c r="U58" i="6" s="1"/>
  <c r="C9" i="6"/>
  <c r="C56" i="6" s="1"/>
  <c r="L56" i="6" s="1"/>
  <c r="U56" i="6" s="1"/>
  <c r="C8" i="6"/>
  <c r="C55" i="6" s="1"/>
  <c r="L55" i="6" s="1"/>
  <c r="U55" i="6" s="1"/>
  <c r="I7" i="6"/>
  <c r="D38" i="5"/>
  <c r="D40" i="5" s="1"/>
  <c r="F35" i="5"/>
  <c r="D33" i="5"/>
  <c r="D30" i="5"/>
  <c r="G29" i="5"/>
  <c r="F29" i="5"/>
  <c r="E29" i="5"/>
  <c r="D29" i="5"/>
  <c r="G28" i="5"/>
  <c r="F28" i="5"/>
  <c r="E28" i="5"/>
  <c r="D28" i="5"/>
  <c r="G27" i="5"/>
  <c r="F27" i="5"/>
  <c r="E27" i="5"/>
  <c r="D27" i="5"/>
  <c r="G26" i="5"/>
  <c r="F26" i="5"/>
  <c r="E26" i="5"/>
  <c r="D26" i="5"/>
  <c r="F25" i="5"/>
  <c r="E25" i="5"/>
  <c r="D25" i="5"/>
  <c r="F24" i="5"/>
  <c r="E24" i="5"/>
  <c r="D24" i="5"/>
  <c r="F23" i="5"/>
  <c r="E23" i="5"/>
  <c r="D23" i="5"/>
  <c r="F22" i="5"/>
  <c r="E22" i="5"/>
  <c r="D22" i="5"/>
  <c r="E21" i="5"/>
  <c r="D21" i="5"/>
  <c r="E20" i="5"/>
  <c r="D20" i="5"/>
  <c r="E19" i="5"/>
  <c r="D19" i="5"/>
  <c r="E18" i="5"/>
  <c r="D18" i="5"/>
  <c r="C17" i="5"/>
  <c r="C16" i="5"/>
  <c r="C63" i="5" s="1"/>
  <c r="L63" i="5" s="1"/>
  <c r="U63" i="5" s="1"/>
  <c r="C15" i="5"/>
  <c r="C62" i="5" s="1"/>
  <c r="L62" i="5" s="1"/>
  <c r="U62" i="5" s="1"/>
  <c r="C14" i="5"/>
  <c r="C61" i="5" s="1"/>
  <c r="L61" i="5" s="1"/>
  <c r="U61" i="5" s="1"/>
  <c r="C12" i="5"/>
  <c r="C59" i="5" s="1"/>
  <c r="L59" i="5" s="1"/>
  <c r="U59" i="5" s="1"/>
  <c r="C11" i="5"/>
  <c r="C58" i="5" s="1"/>
  <c r="L58" i="5" s="1"/>
  <c r="U58" i="5" s="1"/>
  <c r="C9" i="5"/>
  <c r="C56" i="5" s="1"/>
  <c r="L56" i="5" s="1"/>
  <c r="U56" i="5" s="1"/>
  <c r="C8" i="5"/>
  <c r="I7" i="5"/>
  <c r="D38" i="2"/>
  <c r="D40" i="2" s="1"/>
  <c r="F35" i="2"/>
  <c r="D33" i="2"/>
  <c r="D30" i="2"/>
  <c r="G29" i="2"/>
  <c r="F29" i="2"/>
  <c r="E29" i="2"/>
  <c r="D29" i="2"/>
  <c r="G28" i="2"/>
  <c r="F28" i="2"/>
  <c r="E28" i="2"/>
  <c r="D28" i="2"/>
  <c r="G27" i="2"/>
  <c r="F27" i="2"/>
  <c r="E27" i="2"/>
  <c r="D27" i="2"/>
  <c r="G26" i="2"/>
  <c r="F26" i="2"/>
  <c r="E26" i="2"/>
  <c r="D26" i="2"/>
  <c r="F25" i="2"/>
  <c r="E25" i="2"/>
  <c r="D25" i="2"/>
  <c r="F24" i="2"/>
  <c r="E24" i="2"/>
  <c r="D24" i="2"/>
  <c r="F23" i="2"/>
  <c r="E23" i="2"/>
  <c r="D23" i="2"/>
  <c r="F22" i="2"/>
  <c r="E22" i="2"/>
  <c r="D22" i="2"/>
  <c r="E21" i="2"/>
  <c r="D21" i="2"/>
  <c r="E20" i="2"/>
  <c r="D20" i="2"/>
  <c r="E19" i="2"/>
  <c r="D19" i="2"/>
  <c r="E18" i="2"/>
  <c r="D18" i="2"/>
  <c r="D17" i="2"/>
  <c r="C17" i="2"/>
  <c r="D16" i="2"/>
  <c r="C16" i="2"/>
  <c r="C63" i="2" s="1"/>
  <c r="L63" i="2" s="1"/>
  <c r="U63" i="2" s="1"/>
  <c r="D15" i="2"/>
  <c r="C15" i="2"/>
  <c r="C62" i="2" s="1"/>
  <c r="L62" i="2" s="1"/>
  <c r="U62" i="2" s="1"/>
  <c r="D14" i="2"/>
  <c r="C14" i="2"/>
  <c r="C61" i="2" s="1"/>
  <c r="L61" i="2" s="1"/>
  <c r="U61" i="2" s="1"/>
  <c r="D13" i="2"/>
  <c r="G44" i="2" s="1"/>
  <c r="C12" i="2"/>
  <c r="C59" i="2" s="1"/>
  <c r="L59" i="2" s="1"/>
  <c r="U59" i="2" s="1"/>
  <c r="C11" i="2"/>
  <c r="C58" i="2" s="1"/>
  <c r="L58" i="2" s="1"/>
  <c r="U58" i="2" s="1"/>
  <c r="C9" i="2"/>
  <c r="C56" i="2" s="1"/>
  <c r="L56" i="2" s="1"/>
  <c r="U56" i="2" s="1"/>
  <c r="C8" i="2"/>
  <c r="C55" i="2" s="1"/>
  <c r="L55" i="2" s="1"/>
  <c r="U55" i="2" s="1"/>
  <c r="I7" i="2"/>
  <c r="D38" i="10"/>
  <c r="D40" i="10" s="1"/>
  <c r="F35" i="10"/>
  <c r="D33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F25" i="10"/>
  <c r="E25" i="10"/>
  <c r="D25" i="10"/>
  <c r="F24" i="10"/>
  <c r="E24" i="10"/>
  <c r="D24" i="10"/>
  <c r="F23" i="10"/>
  <c r="E23" i="10"/>
  <c r="D23" i="10"/>
  <c r="F22" i="10"/>
  <c r="E22" i="10"/>
  <c r="D22" i="10"/>
  <c r="E21" i="10"/>
  <c r="D21" i="10"/>
  <c r="E20" i="10"/>
  <c r="D20" i="10"/>
  <c r="E19" i="10"/>
  <c r="D19" i="10"/>
  <c r="E18" i="10"/>
  <c r="D18" i="10"/>
  <c r="D17" i="10"/>
  <c r="C17" i="10"/>
  <c r="C64" i="10" s="1"/>
  <c r="L64" i="10" s="1"/>
  <c r="U64" i="10" s="1"/>
  <c r="D16" i="10"/>
  <c r="C16" i="10"/>
  <c r="C63" i="10" s="1"/>
  <c r="L63" i="10" s="1"/>
  <c r="U63" i="10" s="1"/>
  <c r="D15" i="10"/>
  <c r="C15" i="10"/>
  <c r="C62" i="10" s="1"/>
  <c r="L62" i="10" s="1"/>
  <c r="U62" i="10" s="1"/>
  <c r="D14" i="10"/>
  <c r="C14" i="10"/>
  <c r="C61" i="10" s="1"/>
  <c r="L61" i="10" s="1"/>
  <c r="U61" i="10" s="1"/>
  <c r="D13" i="10"/>
  <c r="C12" i="10"/>
  <c r="C59" i="10" s="1"/>
  <c r="L59" i="10" s="1"/>
  <c r="U59" i="10" s="1"/>
  <c r="C11" i="10"/>
  <c r="C58" i="10" s="1"/>
  <c r="L58" i="10" s="1"/>
  <c r="U58" i="10" s="1"/>
  <c r="C9" i="10"/>
  <c r="C56" i="10" s="1"/>
  <c r="L56" i="10" s="1"/>
  <c r="U56" i="10" s="1"/>
  <c r="C8" i="10"/>
  <c r="C55" i="10" s="1"/>
  <c r="L55" i="10" s="1"/>
  <c r="U55" i="10" s="1"/>
  <c r="I7" i="10"/>
  <c r="V92" i="10"/>
  <c r="D80" i="10"/>
  <c r="D80" i="9"/>
  <c r="D80" i="8"/>
  <c r="D80" i="7"/>
  <c r="D80" i="6"/>
  <c r="D80" i="5"/>
  <c r="D80" i="2"/>
  <c r="D92" i="10"/>
  <c r="D92" i="6"/>
  <c r="D92" i="5"/>
  <c r="D92" i="2"/>
  <c r="M92" i="10"/>
  <c r="M92" i="9"/>
  <c r="M92" i="7"/>
  <c r="M92" i="6"/>
  <c r="M92" i="5"/>
  <c r="M92" i="2"/>
  <c r="V92" i="9"/>
  <c r="V92" i="8"/>
  <c r="V92" i="7"/>
  <c r="V92" i="6"/>
  <c r="V92" i="5"/>
  <c r="V92" i="2"/>
  <c r="M89" i="10"/>
  <c r="V89" i="10" s="1"/>
  <c r="V80" i="10" s="1"/>
  <c r="M86" i="10"/>
  <c r="V86" i="10" s="1"/>
  <c r="V85" i="10"/>
  <c r="M85" i="10"/>
  <c r="D85" i="10"/>
  <c r="D87" i="10" s="1"/>
  <c r="F82" i="10"/>
  <c r="M81" i="10"/>
  <c r="V81" i="10" s="1"/>
  <c r="X82" i="10" s="1"/>
  <c r="Z77" i="10"/>
  <c r="Y77" i="10"/>
  <c r="X77" i="10"/>
  <c r="W77" i="10"/>
  <c r="V77" i="10"/>
  <c r="Q77" i="10"/>
  <c r="P77" i="10"/>
  <c r="O77" i="10"/>
  <c r="N77" i="10"/>
  <c r="M77" i="10"/>
  <c r="H77" i="10"/>
  <c r="G77" i="10"/>
  <c r="F77" i="10"/>
  <c r="E77" i="10"/>
  <c r="D77" i="10"/>
  <c r="Z76" i="10"/>
  <c r="Y76" i="10"/>
  <c r="X76" i="10"/>
  <c r="W76" i="10"/>
  <c r="V76" i="10"/>
  <c r="Q76" i="10"/>
  <c r="P76" i="10"/>
  <c r="O76" i="10"/>
  <c r="N76" i="10"/>
  <c r="M76" i="10"/>
  <c r="H76" i="10"/>
  <c r="G76" i="10"/>
  <c r="F76" i="10"/>
  <c r="E76" i="10"/>
  <c r="D76" i="10"/>
  <c r="Z75" i="10"/>
  <c r="Y75" i="10"/>
  <c r="X75" i="10"/>
  <c r="W75" i="10"/>
  <c r="V75" i="10"/>
  <c r="Q75" i="10"/>
  <c r="P75" i="10"/>
  <c r="O75" i="10"/>
  <c r="N75" i="10"/>
  <c r="M75" i="10"/>
  <c r="H75" i="10"/>
  <c r="G75" i="10"/>
  <c r="F75" i="10"/>
  <c r="E75" i="10"/>
  <c r="D75" i="10"/>
  <c r="Z74" i="10"/>
  <c r="Y74" i="10"/>
  <c r="X74" i="10"/>
  <c r="W74" i="10"/>
  <c r="V74" i="10"/>
  <c r="Q74" i="10"/>
  <c r="P74" i="10"/>
  <c r="O74" i="10"/>
  <c r="N74" i="10"/>
  <c r="M74" i="10"/>
  <c r="H74" i="10"/>
  <c r="G74" i="10"/>
  <c r="F74" i="10"/>
  <c r="E74" i="10"/>
  <c r="D74" i="10"/>
  <c r="Z73" i="10"/>
  <c r="Y73" i="10"/>
  <c r="X73" i="10"/>
  <c r="W73" i="10"/>
  <c r="V73" i="10"/>
  <c r="Q73" i="10"/>
  <c r="P73" i="10"/>
  <c r="O73" i="10"/>
  <c r="N73" i="10"/>
  <c r="M73" i="10"/>
  <c r="H73" i="10"/>
  <c r="G73" i="10"/>
  <c r="F73" i="10"/>
  <c r="E73" i="10"/>
  <c r="D73" i="10"/>
  <c r="Z72" i="10"/>
  <c r="Y72" i="10"/>
  <c r="X72" i="10"/>
  <c r="W72" i="10"/>
  <c r="V72" i="10"/>
  <c r="Q72" i="10"/>
  <c r="P72" i="10"/>
  <c r="O72" i="10"/>
  <c r="N72" i="10"/>
  <c r="M72" i="10"/>
  <c r="H72" i="10"/>
  <c r="G72" i="10"/>
  <c r="F72" i="10"/>
  <c r="E72" i="10"/>
  <c r="D72" i="10"/>
  <c r="Z71" i="10"/>
  <c r="Y71" i="10"/>
  <c r="X71" i="10"/>
  <c r="W71" i="10"/>
  <c r="V71" i="10"/>
  <c r="Q71" i="10"/>
  <c r="P71" i="10"/>
  <c r="O71" i="10"/>
  <c r="N71" i="10"/>
  <c r="M71" i="10"/>
  <c r="G71" i="10"/>
  <c r="F71" i="10"/>
  <c r="E71" i="10"/>
  <c r="D71" i="10"/>
  <c r="Z70" i="10"/>
  <c r="Y70" i="10"/>
  <c r="X70" i="10"/>
  <c r="W70" i="10"/>
  <c r="V70" i="10"/>
  <c r="Q70" i="10"/>
  <c r="P70" i="10"/>
  <c r="O70" i="10"/>
  <c r="N70" i="10"/>
  <c r="M70" i="10"/>
  <c r="G70" i="10"/>
  <c r="F70" i="10"/>
  <c r="E70" i="10"/>
  <c r="D70" i="10"/>
  <c r="Z69" i="10"/>
  <c r="Y69" i="10"/>
  <c r="X69" i="10"/>
  <c r="W69" i="10"/>
  <c r="V69" i="10"/>
  <c r="Q69" i="10"/>
  <c r="P69" i="10"/>
  <c r="O69" i="10"/>
  <c r="N69" i="10"/>
  <c r="M69" i="10"/>
  <c r="G69" i="10"/>
  <c r="F69" i="10"/>
  <c r="E69" i="10"/>
  <c r="D69" i="10"/>
  <c r="Z68" i="10"/>
  <c r="Y68" i="10"/>
  <c r="X68" i="10"/>
  <c r="W68" i="10"/>
  <c r="V68" i="10"/>
  <c r="Q68" i="10"/>
  <c r="P68" i="10"/>
  <c r="O68" i="10"/>
  <c r="N68" i="10"/>
  <c r="M68" i="10"/>
  <c r="F68" i="10"/>
  <c r="E68" i="10"/>
  <c r="D68" i="10"/>
  <c r="Z67" i="10"/>
  <c r="Y67" i="10"/>
  <c r="X67" i="10"/>
  <c r="W67" i="10"/>
  <c r="V67" i="10"/>
  <c r="P67" i="10"/>
  <c r="O67" i="10"/>
  <c r="N67" i="10"/>
  <c r="M67" i="10"/>
  <c r="F67" i="10"/>
  <c r="E67" i="10"/>
  <c r="D67" i="10"/>
  <c r="Z66" i="10"/>
  <c r="Y66" i="10"/>
  <c r="X66" i="10"/>
  <c r="W66" i="10"/>
  <c r="V66" i="10"/>
  <c r="P66" i="10"/>
  <c r="O66" i="10"/>
  <c r="N66" i="10"/>
  <c r="M66" i="10"/>
  <c r="F66" i="10"/>
  <c r="E66" i="10"/>
  <c r="D66" i="10"/>
  <c r="Z65" i="10"/>
  <c r="Y65" i="10"/>
  <c r="X65" i="10"/>
  <c r="W65" i="10"/>
  <c r="V65" i="10"/>
  <c r="O65" i="10"/>
  <c r="N65" i="10"/>
  <c r="M65" i="10"/>
  <c r="E65" i="10"/>
  <c r="D65" i="10"/>
  <c r="Z64" i="10"/>
  <c r="Y64" i="10"/>
  <c r="X64" i="10"/>
  <c r="W64" i="10"/>
  <c r="V64" i="10"/>
  <c r="O64" i="10"/>
  <c r="N64" i="10"/>
  <c r="M64" i="10"/>
  <c r="E64" i="10"/>
  <c r="D64" i="10"/>
  <c r="Y63" i="10"/>
  <c r="X63" i="10"/>
  <c r="W63" i="10"/>
  <c r="V63" i="10"/>
  <c r="N63" i="10"/>
  <c r="M63" i="10"/>
  <c r="E63" i="10"/>
  <c r="D63" i="10"/>
  <c r="X62" i="10"/>
  <c r="W62" i="10"/>
  <c r="V62" i="10"/>
  <c r="N62" i="10"/>
  <c r="M62" i="10"/>
  <c r="D62" i="10"/>
  <c r="W61" i="10"/>
  <c r="V61" i="10"/>
  <c r="M61" i="10"/>
  <c r="D61" i="10"/>
  <c r="V60" i="10"/>
  <c r="M60" i="10"/>
  <c r="D60" i="10"/>
  <c r="I55" i="10"/>
  <c r="I54" i="10"/>
  <c r="M89" i="9"/>
  <c r="V89" i="9" s="1"/>
  <c r="V80" i="9" s="1"/>
  <c r="M86" i="9"/>
  <c r="V86" i="9" s="1"/>
  <c r="V85" i="9"/>
  <c r="M85" i="9"/>
  <c r="D85" i="9"/>
  <c r="D87" i="9" s="1"/>
  <c r="F82" i="9"/>
  <c r="M81" i="9"/>
  <c r="V81" i="9" s="1"/>
  <c r="X82" i="9" s="1"/>
  <c r="Z77" i="9"/>
  <c r="Y77" i="9"/>
  <c r="X77" i="9"/>
  <c r="W77" i="9"/>
  <c r="V77" i="9"/>
  <c r="Q77" i="9"/>
  <c r="P77" i="9"/>
  <c r="O77" i="9"/>
  <c r="N77" i="9"/>
  <c r="M77" i="9"/>
  <c r="H77" i="9"/>
  <c r="G77" i="9"/>
  <c r="F77" i="9"/>
  <c r="E77" i="9"/>
  <c r="D77" i="9"/>
  <c r="Z76" i="9"/>
  <c r="Y76" i="9"/>
  <c r="X76" i="9"/>
  <c r="W76" i="9"/>
  <c r="V76" i="9"/>
  <c r="Q76" i="9"/>
  <c r="P76" i="9"/>
  <c r="O76" i="9"/>
  <c r="N76" i="9"/>
  <c r="M76" i="9"/>
  <c r="H76" i="9"/>
  <c r="G76" i="9"/>
  <c r="F76" i="9"/>
  <c r="E76" i="9"/>
  <c r="D76" i="9"/>
  <c r="Z75" i="9"/>
  <c r="Y75" i="9"/>
  <c r="X75" i="9"/>
  <c r="W75" i="9"/>
  <c r="V75" i="9"/>
  <c r="Q75" i="9"/>
  <c r="P75" i="9"/>
  <c r="O75" i="9"/>
  <c r="N75" i="9"/>
  <c r="M75" i="9"/>
  <c r="H75" i="9"/>
  <c r="G75" i="9"/>
  <c r="F75" i="9"/>
  <c r="E75" i="9"/>
  <c r="D75" i="9"/>
  <c r="Z74" i="9"/>
  <c r="Y74" i="9"/>
  <c r="X74" i="9"/>
  <c r="W74" i="9"/>
  <c r="V74" i="9"/>
  <c r="Q74" i="9"/>
  <c r="P74" i="9"/>
  <c r="O74" i="9"/>
  <c r="N74" i="9"/>
  <c r="M74" i="9"/>
  <c r="H74" i="9"/>
  <c r="G74" i="9"/>
  <c r="F74" i="9"/>
  <c r="E74" i="9"/>
  <c r="D74" i="9"/>
  <c r="Z73" i="9"/>
  <c r="Y73" i="9"/>
  <c r="X73" i="9"/>
  <c r="W73" i="9"/>
  <c r="V73" i="9"/>
  <c r="Q73" i="9"/>
  <c r="P73" i="9"/>
  <c r="O73" i="9"/>
  <c r="N73" i="9"/>
  <c r="M73" i="9"/>
  <c r="H73" i="9"/>
  <c r="G73" i="9"/>
  <c r="F73" i="9"/>
  <c r="E73" i="9"/>
  <c r="D73" i="9"/>
  <c r="Z72" i="9"/>
  <c r="Y72" i="9"/>
  <c r="X72" i="9"/>
  <c r="W72" i="9"/>
  <c r="V72" i="9"/>
  <c r="Q72" i="9"/>
  <c r="P72" i="9"/>
  <c r="O72" i="9"/>
  <c r="N72" i="9"/>
  <c r="M72" i="9"/>
  <c r="H72" i="9"/>
  <c r="G72" i="9"/>
  <c r="F72" i="9"/>
  <c r="E72" i="9"/>
  <c r="D72" i="9"/>
  <c r="Z71" i="9"/>
  <c r="Y71" i="9"/>
  <c r="X71" i="9"/>
  <c r="W71" i="9"/>
  <c r="V71" i="9"/>
  <c r="Q71" i="9"/>
  <c r="P71" i="9"/>
  <c r="O71" i="9"/>
  <c r="N71" i="9"/>
  <c r="M71" i="9"/>
  <c r="G71" i="9"/>
  <c r="F71" i="9"/>
  <c r="E71" i="9"/>
  <c r="D71" i="9"/>
  <c r="Z70" i="9"/>
  <c r="Y70" i="9"/>
  <c r="X70" i="9"/>
  <c r="W70" i="9"/>
  <c r="V70" i="9"/>
  <c r="Q70" i="9"/>
  <c r="P70" i="9"/>
  <c r="O70" i="9"/>
  <c r="N70" i="9"/>
  <c r="M70" i="9"/>
  <c r="G70" i="9"/>
  <c r="F70" i="9"/>
  <c r="E70" i="9"/>
  <c r="D70" i="9"/>
  <c r="Z69" i="9"/>
  <c r="Y69" i="9"/>
  <c r="X69" i="9"/>
  <c r="W69" i="9"/>
  <c r="V69" i="9"/>
  <c r="Q69" i="9"/>
  <c r="P69" i="9"/>
  <c r="O69" i="9"/>
  <c r="N69" i="9"/>
  <c r="M69" i="9"/>
  <c r="G69" i="9"/>
  <c r="F69" i="9"/>
  <c r="E69" i="9"/>
  <c r="D69" i="9"/>
  <c r="Z68" i="9"/>
  <c r="Y68" i="9"/>
  <c r="X68" i="9"/>
  <c r="W68" i="9"/>
  <c r="V68" i="9"/>
  <c r="Q68" i="9"/>
  <c r="P68" i="9"/>
  <c r="O68" i="9"/>
  <c r="N68" i="9"/>
  <c r="M68" i="9"/>
  <c r="F68" i="9"/>
  <c r="E68" i="9"/>
  <c r="D68" i="9"/>
  <c r="Z67" i="9"/>
  <c r="Y67" i="9"/>
  <c r="X67" i="9"/>
  <c r="W67" i="9"/>
  <c r="V67" i="9"/>
  <c r="P67" i="9"/>
  <c r="O67" i="9"/>
  <c r="N67" i="9"/>
  <c r="M67" i="9"/>
  <c r="F67" i="9"/>
  <c r="E67" i="9"/>
  <c r="D67" i="9"/>
  <c r="Z66" i="9"/>
  <c r="Y66" i="9"/>
  <c r="X66" i="9"/>
  <c r="W66" i="9"/>
  <c r="V66" i="9"/>
  <c r="P66" i="9"/>
  <c r="O66" i="9"/>
  <c r="N66" i="9"/>
  <c r="M66" i="9"/>
  <c r="F66" i="9"/>
  <c r="E66" i="9"/>
  <c r="D66" i="9"/>
  <c r="Z65" i="9"/>
  <c r="Y65" i="9"/>
  <c r="X65" i="9"/>
  <c r="W65" i="9"/>
  <c r="V65" i="9"/>
  <c r="O65" i="9"/>
  <c r="N65" i="9"/>
  <c r="M65" i="9"/>
  <c r="E65" i="9"/>
  <c r="D65" i="9"/>
  <c r="Z64" i="9"/>
  <c r="Y64" i="9"/>
  <c r="X64" i="9"/>
  <c r="W64" i="9"/>
  <c r="V64" i="9"/>
  <c r="O64" i="9"/>
  <c r="N64" i="9"/>
  <c r="M64" i="9"/>
  <c r="E64" i="9"/>
  <c r="D64" i="9"/>
  <c r="Y63" i="9"/>
  <c r="X63" i="9"/>
  <c r="W63" i="9"/>
  <c r="V63" i="9"/>
  <c r="N63" i="9"/>
  <c r="M63" i="9"/>
  <c r="E63" i="9"/>
  <c r="D63" i="9"/>
  <c r="X62" i="9"/>
  <c r="W62" i="9"/>
  <c r="V62" i="9"/>
  <c r="N62" i="9"/>
  <c r="M62" i="9"/>
  <c r="D62" i="9"/>
  <c r="W61" i="9"/>
  <c r="V61" i="9"/>
  <c r="M61" i="9"/>
  <c r="D61" i="9"/>
  <c r="V60" i="9"/>
  <c r="M60" i="9"/>
  <c r="D60" i="9"/>
  <c r="I54" i="9"/>
  <c r="M89" i="8"/>
  <c r="V89" i="8" s="1"/>
  <c r="V80" i="8" s="1"/>
  <c r="M86" i="8"/>
  <c r="V85" i="8"/>
  <c r="M85" i="8"/>
  <c r="D85" i="8"/>
  <c r="D87" i="8" s="1"/>
  <c r="F82" i="8"/>
  <c r="M81" i="8"/>
  <c r="V81" i="8" s="1"/>
  <c r="X82" i="8" s="1"/>
  <c r="Z77" i="8"/>
  <c r="Y77" i="8"/>
  <c r="X77" i="8"/>
  <c r="W77" i="8"/>
  <c r="V77" i="8"/>
  <c r="Q77" i="8"/>
  <c r="P77" i="8"/>
  <c r="O77" i="8"/>
  <c r="N77" i="8"/>
  <c r="M77" i="8"/>
  <c r="H77" i="8"/>
  <c r="G77" i="8"/>
  <c r="F77" i="8"/>
  <c r="E77" i="8"/>
  <c r="D77" i="8"/>
  <c r="Z76" i="8"/>
  <c r="Y76" i="8"/>
  <c r="X76" i="8"/>
  <c r="W76" i="8"/>
  <c r="V76" i="8"/>
  <c r="Q76" i="8"/>
  <c r="P76" i="8"/>
  <c r="O76" i="8"/>
  <c r="N76" i="8"/>
  <c r="M76" i="8"/>
  <c r="H76" i="8"/>
  <c r="G76" i="8"/>
  <c r="F76" i="8"/>
  <c r="E76" i="8"/>
  <c r="D76" i="8"/>
  <c r="Z75" i="8"/>
  <c r="Y75" i="8"/>
  <c r="X75" i="8"/>
  <c r="W75" i="8"/>
  <c r="V75" i="8"/>
  <c r="Q75" i="8"/>
  <c r="P75" i="8"/>
  <c r="O75" i="8"/>
  <c r="N75" i="8"/>
  <c r="M75" i="8"/>
  <c r="H75" i="8"/>
  <c r="G75" i="8"/>
  <c r="F75" i="8"/>
  <c r="E75" i="8"/>
  <c r="D75" i="8"/>
  <c r="Z74" i="8"/>
  <c r="Y74" i="8"/>
  <c r="X74" i="8"/>
  <c r="W74" i="8"/>
  <c r="V74" i="8"/>
  <c r="Q74" i="8"/>
  <c r="P74" i="8"/>
  <c r="O74" i="8"/>
  <c r="N74" i="8"/>
  <c r="M74" i="8"/>
  <c r="H74" i="8"/>
  <c r="G74" i="8"/>
  <c r="F74" i="8"/>
  <c r="E74" i="8"/>
  <c r="D74" i="8"/>
  <c r="Z73" i="8"/>
  <c r="Y73" i="8"/>
  <c r="X73" i="8"/>
  <c r="W73" i="8"/>
  <c r="V73" i="8"/>
  <c r="Q73" i="8"/>
  <c r="P73" i="8"/>
  <c r="O73" i="8"/>
  <c r="N73" i="8"/>
  <c r="M73" i="8"/>
  <c r="H73" i="8"/>
  <c r="G73" i="8"/>
  <c r="F73" i="8"/>
  <c r="E73" i="8"/>
  <c r="D73" i="8"/>
  <c r="Z72" i="8"/>
  <c r="Y72" i="8"/>
  <c r="X72" i="8"/>
  <c r="W72" i="8"/>
  <c r="V72" i="8"/>
  <c r="Q72" i="8"/>
  <c r="P72" i="8"/>
  <c r="O72" i="8"/>
  <c r="N72" i="8"/>
  <c r="M72" i="8"/>
  <c r="H72" i="8"/>
  <c r="G72" i="8"/>
  <c r="F72" i="8"/>
  <c r="E72" i="8"/>
  <c r="D72" i="8"/>
  <c r="Z71" i="8"/>
  <c r="Y71" i="8"/>
  <c r="X71" i="8"/>
  <c r="W71" i="8"/>
  <c r="V71" i="8"/>
  <c r="Q71" i="8"/>
  <c r="P71" i="8"/>
  <c r="O71" i="8"/>
  <c r="N71" i="8"/>
  <c r="M71" i="8"/>
  <c r="G71" i="8"/>
  <c r="F71" i="8"/>
  <c r="E71" i="8"/>
  <c r="D71" i="8"/>
  <c r="Z70" i="8"/>
  <c r="Y70" i="8"/>
  <c r="X70" i="8"/>
  <c r="W70" i="8"/>
  <c r="V70" i="8"/>
  <c r="Q70" i="8"/>
  <c r="P70" i="8"/>
  <c r="O70" i="8"/>
  <c r="N70" i="8"/>
  <c r="M70" i="8"/>
  <c r="G70" i="8"/>
  <c r="F70" i="8"/>
  <c r="E70" i="8"/>
  <c r="D70" i="8"/>
  <c r="Z69" i="8"/>
  <c r="Y69" i="8"/>
  <c r="X69" i="8"/>
  <c r="W69" i="8"/>
  <c r="V69" i="8"/>
  <c r="Q69" i="8"/>
  <c r="P69" i="8"/>
  <c r="O69" i="8"/>
  <c r="N69" i="8"/>
  <c r="M69" i="8"/>
  <c r="G69" i="8"/>
  <c r="F69" i="8"/>
  <c r="E69" i="8"/>
  <c r="D69" i="8"/>
  <c r="Z68" i="8"/>
  <c r="Y68" i="8"/>
  <c r="X68" i="8"/>
  <c r="W68" i="8"/>
  <c r="V68" i="8"/>
  <c r="Q68" i="8"/>
  <c r="P68" i="8"/>
  <c r="O68" i="8"/>
  <c r="N68" i="8"/>
  <c r="M68" i="8"/>
  <c r="F68" i="8"/>
  <c r="E68" i="8"/>
  <c r="D68" i="8"/>
  <c r="Z67" i="8"/>
  <c r="Y67" i="8"/>
  <c r="X67" i="8"/>
  <c r="W67" i="8"/>
  <c r="V67" i="8"/>
  <c r="P67" i="8"/>
  <c r="O67" i="8"/>
  <c r="N67" i="8"/>
  <c r="M67" i="8"/>
  <c r="F67" i="8"/>
  <c r="E67" i="8"/>
  <c r="D67" i="8"/>
  <c r="Z66" i="8"/>
  <c r="Y66" i="8"/>
  <c r="X66" i="8"/>
  <c r="W66" i="8"/>
  <c r="V66" i="8"/>
  <c r="P66" i="8"/>
  <c r="O66" i="8"/>
  <c r="N66" i="8"/>
  <c r="M66" i="8"/>
  <c r="F66" i="8"/>
  <c r="E66" i="8"/>
  <c r="D66" i="8"/>
  <c r="Z65" i="8"/>
  <c r="Y65" i="8"/>
  <c r="X65" i="8"/>
  <c r="W65" i="8"/>
  <c r="V65" i="8"/>
  <c r="O65" i="8"/>
  <c r="N65" i="8"/>
  <c r="M65" i="8"/>
  <c r="E65" i="8"/>
  <c r="D65" i="8"/>
  <c r="Z64" i="8"/>
  <c r="Y64" i="8"/>
  <c r="X64" i="8"/>
  <c r="W64" i="8"/>
  <c r="V64" i="8"/>
  <c r="O64" i="8"/>
  <c r="N64" i="8"/>
  <c r="M64" i="8"/>
  <c r="E64" i="8"/>
  <c r="D64" i="8"/>
  <c r="Y63" i="8"/>
  <c r="X63" i="8"/>
  <c r="W63" i="8"/>
  <c r="V63" i="8"/>
  <c r="N63" i="8"/>
  <c r="M63" i="8"/>
  <c r="E63" i="8"/>
  <c r="D63" i="8"/>
  <c r="X62" i="8"/>
  <c r="W62" i="8"/>
  <c r="V62" i="8"/>
  <c r="N62" i="8"/>
  <c r="M62" i="8"/>
  <c r="D62" i="8"/>
  <c r="W61" i="8"/>
  <c r="V61" i="8"/>
  <c r="M61" i="8"/>
  <c r="D61" i="8"/>
  <c r="V60" i="8"/>
  <c r="M60" i="8"/>
  <c r="D60" i="8"/>
  <c r="I54" i="8"/>
  <c r="M81" i="6"/>
  <c r="V81" i="6" s="1"/>
  <c r="X82" i="6" s="1"/>
  <c r="M81" i="5"/>
  <c r="V81" i="5" s="1"/>
  <c r="X82" i="5" s="1"/>
  <c r="M81" i="2"/>
  <c r="V81" i="2" s="1"/>
  <c r="X82" i="2" s="1"/>
  <c r="M81" i="7"/>
  <c r="O82" i="7" s="1"/>
  <c r="O82" i="5"/>
  <c r="M89" i="7"/>
  <c r="V89" i="7" s="1"/>
  <c r="V80" i="7" s="1"/>
  <c r="M86" i="7"/>
  <c r="V86" i="7" s="1"/>
  <c r="V85" i="7"/>
  <c r="M85" i="7"/>
  <c r="D85" i="7"/>
  <c r="D87" i="7" s="1"/>
  <c r="F82" i="7"/>
  <c r="Z77" i="7"/>
  <c r="Y77" i="7"/>
  <c r="X77" i="7"/>
  <c r="W77" i="7"/>
  <c r="V77" i="7"/>
  <c r="Q77" i="7"/>
  <c r="P77" i="7"/>
  <c r="O77" i="7"/>
  <c r="N77" i="7"/>
  <c r="M77" i="7"/>
  <c r="H77" i="7"/>
  <c r="G77" i="7"/>
  <c r="F77" i="7"/>
  <c r="E77" i="7"/>
  <c r="D77" i="7"/>
  <c r="Z76" i="7"/>
  <c r="Y76" i="7"/>
  <c r="X76" i="7"/>
  <c r="W76" i="7"/>
  <c r="V76" i="7"/>
  <c r="Q76" i="7"/>
  <c r="P76" i="7"/>
  <c r="O76" i="7"/>
  <c r="N76" i="7"/>
  <c r="M76" i="7"/>
  <c r="H76" i="7"/>
  <c r="G76" i="7"/>
  <c r="F76" i="7"/>
  <c r="E76" i="7"/>
  <c r="D76" i="7"/>
  <c r="Z75" i="7"/>
  <c r="Y75" i="7"/>
  <c r="X75" i="7"/>
  <c r="W75" i="7"/>
  <c r="V75" i="7"/>
  <c r="Q75" i="7"/>
  <c r="P75" i="7"/>
  <c r="O75" i="7"/>
  <c r="N75" i="7"/>
  <c r="M75" i="7"/>
  <c r="H75" i="7"/>
  <c r="G75" i="7"/>
  <c r="F75" i="7"/>
  <c r="E75" i="7"/>
  <c r="D75" i="7"/>
  <c r="Z74" i="7"/>
  <c r="Y74" i="7"/>
  <c r="X74" i="7"/>
  <c r="W74" i="7"/>
  <c r="V74" i="7"/>
  <c r="Q74" i="7"/>
  <c r="P74" i="7"/>
  <c r="O74" i="7"/>
  <c r="N74" i="7"/>
  <c r="M74" i="7"/>
  <c r="H74" i="7"/>
  <c r="G74" i="7"/>
  <c r="F74" i="7"/>
  <c r="E74" i="7"/>
  <c r="D74" i="7"/>
  <c r="Z73" i="7"/>
  <c r="Y73" i="7"/>
  <c r="X73" i="7"/>
  <c r="W73" i="7"/>
  <c r="V73" i="7"/>
  <c r="Q73" i="7"/>
  <c r="P73" i="7"/>
  <c r="O73" i="7"/>
  <c r="N73" i="7"/>
  <c r="M73" i="7"/>
  <c r="H73" i="7"/>
  <c r="G73" i="7"/>
  <c r="F73" i="7"/>
  <c r="E73" i="7"/>
  <c r="D73" i="7"/>
  <c r="Z72" i="7"/>
  <c r="Y72" i="7"/>
  <c r="X72" i="7"/>
  <c r="W72" i="7"/>
  <c r="V72" i="7"/>
  <c r="Q72" i="7"/>
  <c r="P72" i="7"/>
  <c r="O72" i="7"/>
  <c r="N72" i="7"/>
  <c r="M72" i="7"/>
  <c r="H72" i="7"/>
  <c r="G72" i="7"/>
  <c r="F72" i="7"/>
  <c r="E72" i="7"/>
  <c r="D72" i="7"/>
  <c r="Z71" i="7"/>
  <c r="Y71" i="7"/>
  <c r="X71" i="7"/>
  <c r="W71" i="7"/>
  <c r="V71" i="7"/>
  <c r="Q71" i="7"/>
  <c r="P71" i="7"/>
  <c r="O71" i="7"/>
  <c r="N71" i="7"/>
  <c r="M71" i="7"/>
  <c r="G71" i="7"/>
  <c r="F71" i="7"/>
  <c r="E71" i="7"/>
  <c r="D71" i="7"/>
  <c r="Z70" i="7"/>
  <c r="Y70" i="7"/>
  <c r="X70" i="7"/>
  <c r="W70" i="7"/>
  <c r="V70" i="7"/>
  <c r="Q70" i="7"/>
  <c r="P70" i="7"/>
  <c r="O70" i="7"/>
  <c r="N70" i="7"/>
  <c r="M70" i="7"/>
  <c r="G70" i="7"/>
  <c r="F70" i="7"/>
  <c r="E70" i="7"/>
  <c r="D70" i="7"/>
  <c r="Z69" i="7"/>
  <c r="Y69" i="7"/>
  <c r="X69" i="7"/>
  <c r="W69" i="7"/>
  <c r="V69" i="7"/>
  <c r="Q69" i="7"/>
  <c r="P69" i="7"/>
  <c r="O69" i="7"/>
  <c r="N69" i="7"/>
  <c r="M69" i="7"/>
  <c r="G69" i="7"/>
  <c r="F69" i="7"/>
  <c r="E69" i="7"/>
  <c r="D69" i="7"/>
  <c r="Z68" i="7"/>
  <c r="Y68" i="7"/>
  <c r="X68" i="7"/>
  <c r="W68" i="7"/>
  <c r="V68" i="7"/>
  <c r="Q68" i="7"/>
  <c r="P68" i="7"/>
  <c r="O68" i="7"/>
  <c r="N68" i="7"/>
  <c r="M68" i="7"/>
  <c r="F68" i="7"/>
  <c r="E68" i="7"/>
  <c r="D68" i="7"/>
  <c r="Z67" i="7"/>
  <c r="Y67" i="7"/>
  <c r="X67" i="7"/>
  <c r="W67" i="7"/>
  <c r="V67" i="7"/>
  <c r="P67" i="7"/>
  <c r="O67" i="7"/>
  <c r="N67" i="7"/>
  <c r="M67" i="7"/>
  <c r="F67" i="7"/>
  <c r="E67" i="7"/>
  <c r="D67" i="7"/>
  <c r="Z66" i="7"/>
  <c r="Y66" i="7"/>
  <c r="X66" i="7"/>
  <c r="W66" i="7"/>
  <c r="V66" i="7"/>
  <c r="P66" i="7"/>
  <c r="O66" i="7"/>
  <c r="N66" i="7"/>
  <c r="M66" i="7"/>
  <c r="F66" i="7"/>
  <c r="E66" i="7"/>
  <c r="D66" i="7"/>
  <c r="Z65" i="7"/>
  <c r="Y65" i="7"/>
  <c r="X65" i="7"/>
  <c r="W65" i="7"/>
  <c r="V65" i="7"/>
  <c r="O65" i="7"/>
  <c r="N65" i="7"/>
  <c r="M65" i="7"/>
  <c r="E65" i="7"/>
  <c r="D65" i="7"/>
  <c r="Z64" i="7"/>
  <c r="Y64" i="7"/>
  <c r="X64" i="7"/>
  <c r="W64" i="7"/>
  <c r="V64" i="7"/>
  <c r="O64" i="7"/>
  <c r="N64" i="7"/>
  <c r="M64" i="7"/>
  <c r="E64" i="7"/>
  <c r="D64" i="7"/>
  <c r="Y63" i="7"/>
  <c r="X63" i="7"/>
  <c r="W63" i="7"/>
  <c r="V63" i="7"/>
  <c r="N63" i="7"/>
  <c r="M63" i="7"/>
  <c r="E63" i="7"/>
  <c r="D63" i="7"/>
  <c r="X62" i="7"/>
  <c r="W62" i="7"/>
  <c r="V62" i="7"/>
  <c r="N62" i="7"/>
  <c r="M62" i="7"/>
  <c r="D62" i="7"/>
  <c r="W61" i="7"/>
  <c r="V61" i="7"/>
  <c r="M61" i="7"/>
  <c r="D61" i="7"/>
  <c r="V60" i="7"/>
  <c r="M60" i="7"/>
  <c r="D60" i="7"/>
  <c r="I54" i="7"/>
  <c r="AA54" i="5"/>
  <c r="AA54" i="6"/>
  <c r="M86" i="5"/>
  <c r="V86" i="5" s="1"/>
  <c r="M86" i="2"/>
  <c r="V86" i="2" s="1"/>
  <c r="M86" i="6"/>
  <c r="V86" i="6" s="1"/>
  <c r="M89" i="5"/>
  <c r="M80" i="5" s="1"/>
  <c r="M89" i="2"/>
  <c r="M80" i="2" s="1"/>
  <c r="M89" i="6"/>
  <c r="M94" i="6" s="1"/>
  <c r="V85" i="6"/>
  <c r="M85" i="6"/>
  <c r="D85" i="6"/>
  <c r="D87" i="6" s="1"/>
  <c r="F82" i="6"/>
  <c r="Z77" i="6"/>
  <c r="Y77" i="6"/>
  <c r="X77" i="6"/>
  <c r="W77" i="6"/>
  <c r="V77" i="6"/>
  <c r="Q77" i="6"/>
  <c r="P77" i="6"/>
  <c r="O77" i="6"/>
  <c r="N77" i="6"/>
  <c r="M77" i="6"/>
  <c r="H77" i="6"/>
  <c r="G77" i="6"/>
  <c r="F77" i="6"/>
  <c r="E77" i="6"/>
  <c r="D77" i="6"/>
  <c r="Z76" i="6"/>
  <c r="Y76" i="6"/>
  <c r="X76" i="6"/>
  <c r="W76" i="6"/>
  <c r="V76" i="6"/>
  <c r="Q76" i="6"/>
  <c r="P76" i="6"/>
  <c r="O76" i="6"/>
  <c r="N76" i="6"/>
  <c r="M76" i="6"/>
  <c r="H76" i="6"/>
  <c r="G76" i="6"/>
  <c r="F76" i="6"/>
  <c r="E76" i="6"/>
  <c r="D76" i="6"/>
  <c r="Z75" i="6"/>
  <c r="Y75" i="6"/>
  <c r="X75" i="6"/>
  <c r="W75" i="6"/>
  <c r="V75" i="6"/>
  <c r="Q75" i="6"/>
  <c r="P75" i="6"/>
  <c r="O75" i="6"/>
  <c r="N75" i="6"/>
  <c r="M75" i="6"/>
  <c r="H75" i="6"/>
  <c r="G75" i="6"/>
  <c r="F75" i="6"/>
  <c r="E75" i="6"/>
  <c r="D75" i="6"/>
  <c r="Z74" i="6"/>
  <c r="Y74" i="6"/>
  <c r="X74" i="6"/>
  <c r="W74" i="6"/>
  <c r="V74" i="6"/>
  <c r="Q74" i="6"/>
  <c r="P74" i="6"/>
  <c r="O74" i="6"/>
  <c r="N74" i="6"/>
  <c r="M74" i="6"/>
  <c r="H74" i="6"/>
  <c r="G74" i="6"/>
  <c r="F74" i="6"/>
  <c r="E74" i="6"/>
  <c r="D74" i="6"/>
  <c r="Z73" i="6"/>
  <c r="Y73" i="6"/>
  <c r="X73" i="6"/>
  <c r="W73" i="6"/>
  <c r="V73" i="6"/>
  <c r="Q73" i="6"/>
  <c r="P73" i="6"/>
  <c r="O73" i="6"/>
  <c r="N73" i="6"/>
  <c r="M73" i="6"/>
  <c r="H73" i="6"/>
  <c r="G73" i="6"/>
  <c r="F73" i="6"/>
  <c r="E73" i="6"/>
  <c r="D73" i="6"/>
  <c r="Z72" i="6"/>
  <c r="Y72" i="6"/>
  <c r="X72" i="6"/>
  <c r="W72" i="6"/>
  <c r="V72" i="6"/>
  <c r="Q72" i="6"/>
  <c r="P72" i="6"/>
  <c r="O72" i="6"/>
  <c r="N72" i="6"/>
  <c r="M72" i="6"/>
  <c r="H72" i="6"/>
  <c r="G72" i="6"/>
  <c r="F72" i="6"/>
  <c r="E72" i="6"/>
  <c r="D72" i="6"/>
  <c r="Z71" i="6"/>
  <c r="Y71" i="6"/>
  <c r="X71" i="6"/>
  <c r="W71" i="6"/>
  <c r="V71" i="6"/>
  <c r="Q71" i="6"/>
  <c r="P71" i="6"/>
  <c r="O71" i="6"/>
  <c r="N71" i="6"/>
  <c r="M71" i="6"/>
  <c r="G71" i="6"/>
  <c r="F71" i="6"/>
  <c r="E71" i="6"/>
  <c r="D71" i="6"/>
  <c r="Z70" i="6"/>
  <c r="Y70" i="6"/>
  <c r="X70" i="6"/>
  <c r="W70" i="6"/>
  <c r="V70" i="6"/>
  <c r="Q70" i="6"/>
  <c r="P70" i="6"/>
  <c r="O70" i="6"/>
  <c r="N70" i="6"/>
  <c r="M70" i="6"/>
  <c r="G70" i="6"/>
  <c r="F70" i="6"/>
  <c r="E70" i="6"/>
  <c r="D70" i="6"/>
  <c r="Z69" i="6"/>
  <c r="Y69" i="6"/>
  <c r="X69" i="6"/>
  <c r="W69" i="6"/>
  <c r="V69" i="6"/>
  <c r="Q69" i="6"/>
  <c r="P69" i="6"/>
  <c r="O69" i="6"/>
  <c r="N69" i="6"/>
  <c r="M69" i="6"/>
  <c r="G69" i="6"/>
  <c r="F69" i="6"/>
  <c r="E69" i="6"/>
  <c r="D69" i="6"/>
  <c r="Z68" i="6"/>
  <c r="Y68" i="6"/>
  <c r="X68" i="6"/>
  <c r="W68" i="6"/>
  <c r="V68" i="6"/>
  <c r="Q68" i="6"/>
  <c r="P68" i="6"/>
  <c r="O68" i="6"/>
  <c r="N68" i="6"/>
  <c r="M68" i="6"/>
  <c r="F68" i="6"/>
  <c r="E68" i="6"/>
  <c r="D68" i="6"/>
  <c r="Z67" i="6"/>
  <c r="Y67" i="6"/>
  <c r="X67" i="6"/>
  <c r="W67" i="6"/>
  <c r="V67" i="6"/>
  <c r="P67" i="6"/>
  <c r="O67" i="6"/>
  <c r="N67" i="6"/>
  <c r="M67" i="6"/>
  <c r="F67" i="6"/>
  <c r="E67" i="6"/>
  <c r="D67" i="6"/>
  <c r="Z66" i="6"/>
  <c r="Y66" i="6"/>
  <c r="X66" i="6"/>
  <c r="W66" i="6"/>
  <c r="V66" i="6"/>
  <c r="P66" i="6"/>
  <c r="O66" i="6"/>
  <c r="N66" i="6"/>
  <c r="M66" i="6"/>
  <c r="F66" i="6"/>
  <c r="E66" i="6"/>
  <c r="D66" i="6"/>
  <c r="Z65" i="6"/>
  <c r="Y65" i="6"/>
  <c r="X65" i="6"/>
  <c r="W65" i="6"/>
  <c r="V65" i="6"/>
  <c r="O65" i="6"/>
  <c r="N65" i="6"/>
  <c r="M65" i="6"/>
  <c r="E65" i="6"/>
  <c r="D65" i="6"/>
  <c r="Z64" i="6"/>
  <c r="Y64" i="6"/>
  <c r="X64" i="6"/>
  <c r="W64" i="6"/>
  <c r="V64" i="6"/>
  <c r="O64" i="6"/>
  <c r="N64" i="6"/>
  <c r="M64" i="6"/>
  <c r="E64" i="6"/>
  <c r="D64" i="6"/>
  <c r="Y63" i="6"/>
  <c r="X63" i="6"/>
  <c r="W63" i="6"/>
  <c r="V63" i="6"/>
  <c r="N63" i="6"/>
  <c r="M63" i="6"/>
  <c r="E63" i="6"/>
  <c r="D63" i="6"/>
  <c r="X62" i="6"/>
  <c r="W62" i="6"/>
  <c r="V62" i="6"/>
  <c r="N62" i="6"/>
  <c r="M62" i="6"/>
  <c r="D62" i="6"/>
  <c r="W61" i="6"/>
  <c r="V61" i="6"/>
  <c r="M61" i="6"/>
  <c r="D61" i="6"/>
  <c r="V60" i="6"/>
  <c r="M60" i="6"/>
  <c r="D60" i="6"/>
  <c r="I54" i="6"/>
  <c r="V85" i="5"/>
  <c r="M85" i="5"/>
  <c r="D85" i="5"/>
  <c r="D87" i="5" s="1"/>
  <c r="F82" i="5"/>
  <c r="Z77" i="5"/>
  <c r="Y77" i="5"/>
  <c r="X77" i="5"/>
  <c r="W77" i="5"/>
  <c r="V77" i="5"/>
  <c r="Q77" i="5"/>
  <c r="P77" i="5"/>
  <c r="O77" i="5"/>
  <c r="N77" i="5"/>
  <c r="M77" i="5"/>
  <c r="H77" i="5"/>
  <c r="G77" i="5"/>
  <c r="F77" i="5"/>
  <c r="E77" i="5"/>
  <c r="D77" i="5"/>
  <c r="Z76" i="5"/>
  <c r="Y76" i="5"/>
  <c r="X76" i="5"/>
  <c r="W76" i="5"/>
  <c r="V76" i="5"/>
  <c r="Q76" i="5"/>
  <c r="P76" i="5"/>
  <c r="O76" i="5"/>
  <c r="N76" i="5"/>
  <c r="M76" i="5"/>
  <c r="H76" i="5"/>
  <c r="G76" i="5"/>
  <c r="F76" i="5"/>
  <c r="E76" i="5"/>
  <c r="D76" i="5"/>
  <c r="Z75" i="5"/>
  <c r="Y75" i="5"/>
  <c r="X75" i="5"/>
  <c r="W75" i="5"/>
  <c r="V75" i="5"/>
  <c r="Q75" i="5"/>
  <c r="P75" i="5"/>
  <c r="O75" i="5"/>
  <c r="N75" i="5"/>
  <c r="M75" i="5"/>
  <c r="H75" i="5"/>
  <c r="G75" i="5"/>
  <c r="F75" i="5"/>
  <c r="E75" i="5"/>
  <c r="D75" i="5"/>
  <c r="Z74" i="5"/>
  <c r="Y74" i="5"/>
  <c r="X74" i="5"/>
  <c r="W74" i="5"/>
  <c r="V74" i="5"/>
  <c r="Q74" i="5"/>
  <c r="P74" i="5"/>
  <c r="O74" i="5"/>
  <c r="N74" i="5"/>
  <c r="M74" i="5"/>
  <c r="H74" i="5"/>
  <c r="G74" i="5"/>
  <c r="F74" i="5"/>
  <c r="E74" i="5"/>
  <c r="D74" i="5"/>
  <c r="Z73" i="5"/>
  <c r="Y73" i="5"/>
  <c r="X73" i="5"/>
  <c r="W73" i="5"/>
  <c r="V73" i="5"/>
  <c r="Q73" i="5"/>
  <c r="P73" i="5"/>
  <c r="O73" i="5"/>
  <c r="N73" i="5"/>
  <c r="M73" i="5"/>
  <c r="H73" i="5"/>
  <c r="G73" i="5"/>
  <c r="F73" i="5"/>
  <c r="E73" i="5"/>
  <c r="D73" i="5"/>
  <c r="Z72" i="5"/>
  <c r="Y72" i="5"/>
  <c r="X72" i="5"/>
  <c r="W72" i="5"/>
  <c r="V72" i="5"/>
  <c r="Q72" i="5"/>
  <c r="P72" i="5"/>
  <c r="O72" i="5"/>
  <c r="N72" i="5"/>
  <c r="M72" i="5"/>
  <c r="H72" i="5"/>
  <c r="G72" i="5"/>
  <c r="F72" i="5"/>
  <c r="E72" i="5"/>
  <c r="D72" i="5"/>
  <c r="Z71" i="5"/>
  <c r="Y71" i="5"/>
  <c r="X71" i="5"/>
  <c r="W71" i="5"/>
  <c r="V71" i="5"/>
  <c r="Q71" i="5"/>
  <c r="P71" i="5"/>
  <c r="O71" i="5"/>
  <c r="N71" i="5"/>
  <c r="M71" i="5"/>
  <c r="G71" i="5"/>
  <c r="F71" i="5"/>
  <c r="E71" i="5"/>
  <c r="D71" i="5"/>
  <c r="Z70" i="5"/>
  <c r="Y70" i="5"/>
  <c r="X70" i="5"/>
  <c r="W70" i="5"/>
  <c r="V70" i="5"/>
  <c r="Q70" i="5"/>
  <c r="P70" i="5"/>
  <c r="O70" i="5"/>
  <c r="N70" i="5"/>
  <c r="M70" i="5"/>
  <c r="G70" i="5"/>
  <c r="F70" i="5"/>
  <c r="E70" i="5"/>
  <c r="D70" i="5"/>
  <c r="Z69" i="5"/>
  <c r="Y69" i="5"/>
  <c r="X69" i="5"/>
  <c r="W69" i="5"/>
  <c r="V69" i="5"/>
  <c r="Q69" i="5"/>
  <c r="P69" i="5"/>
  <c r="O69" i="5"/>
  <c r="N69" i="5"/>
  <c r="M69" i="5"/>
  <c r="G69" i="5"/>
  <c r="F69" i="5"/>
  <c r="E69" i="5"/>
  <c r="D69" i="5"/>
  <c r="Z68" i="5"/>
  <c r="Y68" i="5"/>
  <c r="X68" i="5"/>
  <c r="W68" i="5"/>
  <c r="V68" i="5"/>
  <c r="Q68" i="5"/>
  <c r="P68" i="5"/>
  <c r="O68" i="5"/>
  <c r="N68" i="5"/>
  <c r="M68" i="5"/>
  <c r="F68" i="5"/>
  <c r="E68" i="5"/>
  <c r="D68" i="5"/>
  <c r="Z67" i="5"/>
  <c r="Y67" i="5"/>
  <c r="X67" i="5"/>
  <c r="W67" i="5"/>
  <c r="V67" i="5"/>
  <c r="P67" i="5"/>
  <c r="O67" i="5"/>
  <c r="N67" i="5"/>
  <c r="M67" i="5"/>
  <c r="F67" i="5"/>
  <c r="E67" i="5"/>
  <c r="D67" i="5"/>
  <c r="Z66" i="5"/>
  <c r="Y66" i="5"/>
  <c r="X66" i="5"/>
  <c r="W66" i="5"/>
  <c r="V66" i="5"/>
  <c r="P66" i="5"/>
  <c r="O66" i="5"/>
  <c r="N66" i="5"/>
  <c r="M66" i="5"/>
  <c r="F66" i="5"/>
  <c r="E66" i="5"/>
  <c r="D66" i="5"/>
  <c r="Z65" i="5"/>
  <c r="Y65" i="5"/>
  <c r="X65" i="5"/>
  <c r="W65" i="5"/>
  <c r="V65" i="5"/>
  <c r="O65" i="5"/>
  <c r="N65" i="5"/>
  <c r="M65" i="5"/>
  <c r="E65" i="5"/>
  <c r="D65" i="5"/>
  <c r="Z64" i="5"/>
  <c r="Y64" i="5"/>
  <c r="X64" i="5"/>
  <c r="W64" i="5"/>
  <c r="V64" i="5"/>
  <c r="O64" i="5"/>
  <c r="N64" i="5"/>
  <c r="M64" i="5"/>
  <c r="E64" i="5"/>
  <c r="D64" i="5"/>
  <c r="Y63" i="5"/>
  <c r="X63" i="5"/>
  <c r="W63" i="5"/>
  <c r="V63" i="5"/>
  <c r="N63" i="5"/>
  <c r="M63" i="5"/>
  <c r="E63" i="5"/>
  <c r="D63" i="5"/>
  <c r="X62" i="5"/>
  <c r="W62" i="5"/>
  <c r="V62" i="5"/>
  <c r="N62" i="5"/>
  <c r="M62" i="5"/>
  <c r="D62" i="5"/>
  <c r="W61" i="5"/>
  <c r="V61" i="5"/>
  <c r="M61" i="5"/>
  <c r="D61" i="5"/>
  <c r="V60" i="5"/>
  <c r="M60" i="5"/>
  <c r="D60" i="5"/>
  <c r="I54" i="5"/>
  <c r="Z64" i="2"/>
  <c r="Y63" i="2"/>
  <c r="X62" i="2"/>
  <c r="W61" i="2"/>
  <c r="V60" i="2"/>
  <c r="Q68" i="2"/>
  <c r="O64" i="2"/>
  <c r="P66" i="2"/>
  <c r="N62" i="2"/>
  <c r="M60" i="2"/>
  <c r="H72" i="2"/>
  <c r="G69" i="2"/>
  <c r="F66" i="2"/>
  <c r="E63" i="2"/>
  <c r="D60" i="2"/>
  <c r="H77" i="2"/>
  <c r="H76" i="2"/>
  <c r="H75" i="2"/>
  <c r="H74" i="2"/>
  <c r="H73" i="2"/>
  <c r="G77" i="2"/>
  <c r="G76" i="2"/>
  <c r="G75" i="2"/>
  <c r="G74" i="2"/>
  <c r="G73" i="2"/>
  <c r="G72" i="2"/>
  <c r="G71" i="2"/>
  <c r="G70" i="2"/>
  <c r="F77" i="2"/>
  <c r="F76" i="2"/>
  <c r="F75" i="2"/>
  <c r="F74" i="2"/>
  <c r="F73" i="2"/>
  <c r="F72" i="2"/>
  <c r="F71" i="2"/>
  <c r="F70" i="2"/>
  <c r="F69" i="2"/>
  <c r="F68" i="2"/>
  <c r="F67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I55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Y64" i="2"/>
  <c r="X63" i="2"/>
  <c r="W62" i="2"/>
  <c r="Q77" i="2"/>
  <c r="Q76" i="2"/>
  <c r="Q75" i="2"/>
  <c r="Q74" i="2"/>
  <c r="Q73" i="2"/>
  <c r="Q72" i="2"/>
  <c r="Q71" i="2"/>
  <c r="Q70" i="2"/>
  <c r="Q69" i="2"/>
  <c r="P77" i="2"/>
  <c r="P76" i="2"/>
  <c r="P75" i="2"/>
  <c r="P74" i="2"/>
  <c r="P73" i="2"/>
  <c r="P72" i="2"/>
  <c r="P71" i="2"/>
  <c r="P70" i="2"/>
  <c r="P69" i="2"/>
  <c r="P68" i="2"/>
  <c r="P67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V85" i="2"/>
  <c r="M85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F82" i="2"/>
  <c r="D85" i="2"/>
  <c r="D87" i="2" s="1"/>
  <c r="I54" i="2"/>
  <c r="O82" i="6" l="1"/>
  <c r="R66" i="10"/>
  <c r="D44" i="10"/>
  <c r="I22" i="7"/>
  <c r="C64" i="7"/>
  <c r="I21" i="9"/>
  <c r="C64" i="9"/>
  <c r="V91" i="2"/>
  <c r="D91" i="2"/>
  <c r="C64" i="5"/>
  <c r="I22" i="5"/>
  <c r="D44" i="6"/>
  <c r="I8" i="7"/>
  <c r="C55" i="7"/>
  <c r="D44" i="8"/>
  <c r="I8" i="9"/>
  <c r="C55" i="9"/>
  <c r="D44" i="2"/>
  <c r="I8" i="5"/>
  <c r="C55" i="5"/>
  <c r="L55" i="5" s="1"/>
  <c r="U55" i="5" s="1"/>
  <c r="D44" i="5"/>
  <c r="C64" i="6"/>
  <c r="I22" i="6"/>
  <c r="C64" i="8"/>
  <c r="I21" i="8"/>
  <c r="C64" i="2"/>
  <c r="I22" i="2"/>
  <c r="I23" i="2"/>
  <c r="I8" i="8"/>
  <c r="C55" i="8"/>
  <c r="D44" i="9"/>
  <c r="U57" i="6"/>
  <c r="AA58" i="6" s="1"/>
  <c r="U57" i="2"/>
  <c r="M94" i="10"/>
  <c r="I20" i="10"/>
  <c r="V94" i="7"/>
  <c r="M94" i="7"/>
  <c r="V94" i="8"/>
  <c r="M94" i="2"/>
  <c r="M94" i="8"/>
  <c r="V94" i="9"/>
  <c r="M94" i="5"/>
  <c r="M94" i="9"/>
  <c r="V94" i="10"/>
  <c r="G44" i="9"/>
  <c r="H31" i="5"/>
  <c r="H31" i="9"/>
  <c r="E31" i="7"/>
  <c r="I26" i="7"/>
  <c r="I28" i="7"/>
  <c r="I30" i="7"/>
  <c r="I56" i="8"/>
  <c r="H31" i="2"/>
  <c r="H31" i="8"/>
  <c r="I27" i="2"/>
  <c r="I21" i="6"/>
  <c r="Y91" i="9"/>
  <c r="R54" i="6"/>
  <c r="R55" i="2"/>
  <c r="I56" i="6"/>
  <c r="C31" i="2"/>
  <c r="I12" i="2"/>
  <c r="F31" i="2"/>
  <c r="G44" i="6"/>
  <c r="I21" i="7"/>
  <c r="F31" i="5"/>
  <c r="G31" i="7"/>
  <c r="R55" i="6"/>
  <c r="I21" i="5"/>
  <c r="G44" i="7"/>
  <c r="G44" i="8"/>
  <c r="P91" i="10"/>
  <c r="G44" i="10"/>
  <c r="I21" i="10"/>
  <c r="F31" i="10"/>
  <c r="I24" i="10"/>
  <c r="I25" i="10"/>
  <c r="F31" i="8"/>
  <c r="I24" i="8"/>
  <c r="I20" i="9"/>
  <c r="E31" i="8"/>
  <c r="F31" i="9"/>
  <c r="I23" i="10"/>
  <c r="G31" i="9"/>
  <c r="I27" i="8"/>
  <c r="I28" i="8"/>
  <c r="I22" i="9"/>
  <c r="I26" i="9"/>
  <c r="I27" i="9"/>
  <c r="I29" i="9"/>
  <c r="I9" i="2"/>
  <c r="I20" i="2"/>
  <c r="I30" i="2"/>
  <c r="I27" i="5"/>
  <c r="I29" i="5"/>
  <c r="I27" i="7"/>
  <c r="I12" i="8"/>
  <c r="I25" i="8"/>
  <c r="I29" i="8"/>
  <c r="I12" i="9"/>
  <c r="I28" i="9"/>
  <c r="I19" i="8"/>
  <c r="E31" i="9"/>
  <c r="M91" i="2"/>
  <c r="G91" i="2"/>
  <c r="C31" i="10"/>
  <c r="I12" i="10"/>
  <c r="I22" i="10"/>
  <c r="I24" i="2"/>
  <c r="I25" i="2"/>
  <c r="I29" i="2"/>
  <c r="I24" i="5"/>
  <c r="I25" i="5"/>
  <c r="C31" i="6"/>
  <c r="I16" i="6"/>
  <c r="I26" i="6"/>
  <c r="I24" i="7"/>
  <c r="I25" i="7"/>
  <c r="I23" i="8"/>
  <c r="D31" i="9"/>
  <c r="I24" i="9"/>
  <c r="I25" i="9"/>
  <c r="G44" i="5"/>
  <c r="Y91" i="7"/>
  <c r="M91" i="7"/>
  <c r="P91" i="8"/>
  <c r="D91" i="8"/>
  <c r="V91" i="8"/>
  <c r="O82" i="8"/>
  <c r="M87" i="8"/>
  <c r="G91" i="9"/>
  <c r="Y91" i="8"/>
  <c r="I9" i="10"/>
  <c r="I19" i="10"/>
  <c r="I27" i="10"/>
  <c r="C31" i="5"/>
  <c r="I16" i="5"/>
  <c r="I8" i="6"/>
  <c r="I27" i="6"/>
  <c r="I23" i="7"/>
  <c r="C31" i="8"/>
  <c r="I17" i="8"/>
  <c r="I22" i="8"/>
  <c r="I26" i="8"/>
  <c r="C31" i="9"/>
  <c r="I17" i="9"/>
  <c r="I19" i="9"/>
  <c r="I23" i="9"/>
  <c r="E31" i="6"/>
  <c r="G31" i="8"/>
  <c r="I21" i="2"/>
  <c r="I20" i="8"/>
  <c r="I30" i="10"/>
  <c r="E31" i="5"/>
  <c r="I30" i="8"/>
  <c r="I30" i="9"/>
  <c r="H31" i="10"/>
  <c r="H31" i="7"/>
  <c r="H31" i="6"/>
  <c r="I29" i="10"/>
  <c r="I29" i="6"/>
  <c r="I29" i="7"/>
  <c r="I25" i="6"/>
  <c r="G31" i="6"/>
  <c r="F31" i="7"/>
  <c r="I10" i="7"/>
  <c r="I9" i="7"/>
  <c r="V89" i="6"/>
  <c r="M80" i="6"/>
  <c r="I28" i="10"/>
  <c r="I13" i="2"/>
  <c r="I14" i="2"/>
  <c r="I23" i="5"/>
  <c r="I10" i="10"/>
  <c r="G31" i="10"/>
  <c r="I26" i="10"/>
  <c r="I10" i="2"/>
  <c r="G31" i="2"/>
  <c r="I26" i="2"/>
  <c r="I10" i="5"/>
  <c r="I9" i="5"/>
  <c r="I13" i="5"/>
  <c r="I14" i="5"/>
  <c r="I28" i="5"/>
  <c r="D31" i="5"/>
  <c r="I20" i="6"/>
  <c r="F31" i="6"/>
  <c r="I23" i="6"/>
  <c r="I24" i="6"/>
  <c r="I30" i="6"/>
  <c r="C31" i="7"/>
  <c r="I12" i="7"/>
  <c r="I11" i="7"/>
  <c r="I12" i="5"/>
  <c r="I11" i="5"/>
  <c r="I15" i="5"/>
  <c r="I17" i="5"/>
  <c r="I16" i="7"/>
  <c r="I13" i="10"/>
  <c r="I14" i="10"/>
  <c r="D31" i="10"/>
  <c r="I28" i="2"/>
  <c r="D31" i="2"/>
  <c r="I20" i="5"/>
  <c r="I30" i="5"/>
  <c r="I12" i="6"/>
  <c r="I11" i="6"/>
  <c r="I15" i="6"/>
  <c r="I17" i="6"/>
  <c r="I20" i="7"/>
  <c r="R54" i="5"/>
  <c r="I11" i="10"/>
  <c r="I15" i="10"/>
  <c r="I16" i="10"/>
  <c r="I17" i="10"/>
  <c r="E31" i="10"/>
  <c r="I11" i="2"/>
  <c r="I15" i="2"/>
  <c r="I16" i="2"/>
  <c r="I17" i="2"/>
  <c r="E31" i="2"/>
  <c r="G31" i="5"/>
  <c r="I26" i="5"/>
  <c r="I10" i="6"/>
  <c r="I9" i="6"/>
  <c r="I13" i="6"/>
  <c r="I14" i="6"/>
  <c r="I28" i="6"/>
  <c r="D31" i="6"/>
  <c r="D31" i="7"/>
  <c r="I17" i="7"/>
  <c r="I15" i="8"/>
  <c r="D31" i="8"/>
  <c r="I15" i="9"/>
  <c r="G91" i="5"/>
  <c r="M91" i="6"/>
  <c r="G91" i="10"/>
  <c r="Y91" i="10"/>
  <c r="AA64" i="10"/>
  <c r="I14" i="7"/>
  <c r="I9" i="8"/>
  <c r="I11" i="8"/>
  <c r="I14" i="8"/>
  <c r="I9" i="9"/>
  <c r="I11" i="9"/>
  <c r="I14" i="9"/>
  <c r="I15" i="7"/>
  <c r="I16" i="8"/>
  <c r="I16" i="9"/>
  <c r="P91" i="2"/>
  <c r="V91" i="6"/>
  <c r="P91" i="7"/>
  <c r="M87" i="2"/>
  <c r="M91" i="5"/>
  <c r="P91" i="6"/>
  <c r="D91" i="6"/>
  <c r="D91" i="7"/>
  <c r="V91" i="7"/>
  <c r="M87" i="7"/>
  <c r="G91" i="8"/>
  <c r="P91" i="9"/>
  <c r="M80" i="10"/>
  <c r="I13" i="7"/>
  <c r="I13" i="8"/>
  <c r="I13" i="9"/>
  <c r="G91" i="6"/>
  <c r="G91" i="7"/>
  <c r="P91" i="5"/>
  <c r="D91" i="5"/>
  <c r="V91" i="5"/>
  <c r="M87" i="5"/>
  <c r="M87" i="9"/>
  <c r="I57" i="10"/>
  <c r="I8" i="10"/>
  <c r="I18" i="10"/>
  <c r="I8" i="2"/>
  <c r="I18" i="2"/>
  <c r="I19" i="2"/>
  <c r="I18" i="5"/>
  <c r="I19" i="5"/>
  <c r="I18" i="6"/>
  <c r="I19" i="6"/>
  <c r="I18" i="7"/>
  <c r="I19" i="7"/>
  <c r="I10" i="8"/>
  <c r="I18" i="8"/>
  <c r="I10" i="9"/>
  <c r="I18" i="9"/>
  <c r="M91" i="8"/>
  <c r="V91" i="9"/>
  <c r="M91" i="9"/>
  <c r="D91" i="9"/>
  <c r="D91" i="10"/>
  <c r="M91" i="10"/>
  <c r="V91" i="10"/>
  <c r="I66" i="10"/>
  <c r="I71" i="9"/>
  <c r="AA72" i="9"/>
  <c r="I74" i="9"/>
  <c r="R75" i="9"/>
  <c r="AA76" i="9"/>
  <c r="M80" i="7"/>
  <c r="I56" i="2"/>
  <c r="E78" i="6"/>
  <c r="V89" i="2"/>
  <c r="V87" i="5"/>
  <c r="I68" i="9"/>
  <c r="O82" i="10"/>
  <c r="V87" i="10"/>
  <c r="M80" i="8"/>
  <c r="I58" i="5"/>
  <c r="R71" i="9"/>
  <c r="R59" i="2"/>
  <c r="I59" i="6"/>
  <c r="V89" i="5"/>
  <c r="V94" i="5" s="1"/>
  <c r="I67" i="10"/>
  <c r="M80" i="9"/>
  <c r="AA55" i="2"/>
  <c r="AA59" i="2"/>
  <c r="AA54" i="2"/>
  <c r="AA56" i="2"/>
  <c r="V81" i="7"/>
  <c r="X82" i="7" s="1"/>
  <c r="AA58" i="2"/>
  <c r="I58" i="6"/>
  <c r="I61" i="6"/>
  <c r="I69" i="6"/>
  <c r="R70" i="7"/>
  <c r="R72" i="7"/>
  <c r="AA73" i="7"/>
  <c r="AA77" i="7"/>
  <c r="AA66" i="9"/>
  <c r="I56" i="5"/>
  <c r="R56" i="5"/>
  <c r="AA58" i="5"/>
  <c r="I55" i="6"/>
  <c r="I57" i="6"/>
  <c r="AA59" i="6"/>
  <c r="N78" i="7"/>
  <c r="X78" i="7"/>
  <c r="Z78" i="7"/>
  <c r="V87" i="7"/>
  <c r="O82" i="2"/>
  <c r="R54" i="8"/>
  <c r="I58" i="8"/>
  <c r="I60" i="9"/>
  <c r="O82" i="9"/>
  <c r="V87" i="9"/>
  <c r="L78" i="10"/>
  <c r="R56" i="10"/>
  <c r="I61" i="10"/>
  <c r="AA68" i="10"/>
  <c r="I69" i="10"/>
  <c r="I71" i="10"/>
  <c r="R71" i="10"/>
  <c r="R72" i="10"/>
  <c r="AA73" i="10"/>
  <c r="I74" i="10"/>
  <c r="I75" i="10"/>
  <c r="R75" i="10"/>
  <c r="R76" i="10"/>
  <c r="AA76" i="10"/>
  <c r="I56" i="7"/>
  <c r="I59" i="7"/>
  <c r="I57" i="9"/>
  <c r="Q78" i="9"/>
  <c r="R56" i="2"/>
  <c r="AA56" i="6"/>
  <c r="G78" i="7"/>
  <c r="I75" i="7"/>
  <c r="O78" i="9"/>
  <c r="AA65" i="9"/>
  <c r="R67" i="9"/>
  <c r="AA69" i="9"/>
  <c r="R54" i="2"/>
  <c r="V87" i="2"/>
  <c r="R55" i="5"/>
  <c r="R57" i="6"/>
  <c r="R58" i="6"/>
  <c r="R54" i="7"/>
  <c r="I61" i="7"/>
  <c r="I59" i="8"/>
  <c r="I58" i="9"/>
  <c r="I59" i="9"/>
  <c r="R70" i="9"/>
  <c r="F78" i="10"/>
  <c r="P78" i="10"/>
  <c r="E78" i="10"/>
  <c r="I68" i="10"/>
  <c r="M87" i="10"/>
  <c r="AA72" i="10"/>
  <c r="D78" i="10"/>
  <c r="U78" i="10"/>
  <c r="I60" i="10"/>
  <c r="R62" i="10"/>
  <c r="O78" i="10"/>
  <c r="AA65" i="10"/>
  <c r="AA66" i="10"/>
  <c r="R67" i="10"/>
  <c r="R69" i="10"/>
  <c r="AA69" i="10"/>
  <c r="R57" i="10"/>
  <c r="I63" i="10"/>
  <c r="I56" i="10"/>
  <c r="I58" i="10"/>
  <c r="I59" i="10"/>
  <c r="V78" i="10"/>
  <c r="M78" i="10"/>
  <c r="Y78" i="10"/>
  <c r="W78" i="10"/>
  <c r="R68" i="10"/>
  <c r="I70" i="10"/>
  <c r="AA71" i="10"/>
  <c r="I72" i="10"/>
  <c r="H78" i="10"/>
  <c r="I73" i="10"/>
  <c r="R73" i="10"/>
  <c r="R74" i="10"/>
  <c r="AA74" i="10"/>
  <c r="AA75" i="10"/>
  <c r="I76" i="10"/>
  <c r="I77" i="10"/>
  <c r="R77" i="10"/>
  <c r="C78" i="10"/>
  <c r="N78" i="10"/>
  <c r="Z78" i="10"/>
  <c r="X78" i="10"/>
  <c r="G78" i="10"/>
  <c r="R70" i="10"/>
  <c r="AA70" i="10"/>
  <c r="AA77" i="10"/>
  <c r="Q78" i="10"/>
  <c r="AA55" i="10"/>
  <c r="AA56" i="10"/>
  <c r="R58" i="10"/>
  <c r="R59" i="10"/>
  <c r="R61" i="10"/>
  <c r="R64" i="10"/>
  <c r="AA57" i="10"/>
  <c r="AA58" i="10"/>
  <c r="R60" i="10"/>
  <c r="R54" i="10"/>
  <c r="R55" i="10"/>
  <c r="AA59" i="10"/>
  <c r="AA61" i="10"/>
  <c r="AA62" i="10"/>
  <c r="I65" i="10"/>
  <c r="R65" i="10"/>
  <c r="AA67" i="10"/>
  <c r="AA60" i="10"/>
  <c r="AA63" i="10"/>
  <c r="AA54" i="10"/>
  <c r="I62" i="10"/>
  <c r="I64" i="10"/>
  <c r="R63" i="10"/>
  <c r="R54" i="9"/>
  <c r="I61" i="9"/>
  <c r="V78" i="9"/>
  <c r="M78" i="9"/>
  <c r="E78" i="9"/>
  <c r="Y78" i="9"/>
  <c r="W78" i="9"/>
  <c r="R68" i="9"/>
  <c r="I70" i="9"/>
  <c r="AA71" i="9"/>
  <c r="I73" i="9"/>
  <c r="R74" i="9"/>
  <c r="AA75" i="9"/>
  <c r="I77" i="9"/>
  <c r="I56" i="9"/>
  <c r="I62" i="9"/>
  <c r="N78" i="9"/>
  <c r="I66" i="9"/>
  <c r="Z78" i="9"/>
  <c r="X78" i="9"/>
  <c r="G78" i="9"/>
  <c r="I72" i="9"/>
  <c r="H78" i="9"/>
  <c r="R73" i="9"/>
  <c r="AA74" i="9"/>
  <c r="I76" i="9"/>
  <c r="R77" i="9"/>
  <c r="D78" i="9"/>
  <c r="I63" i="9"/>
  <c r="F78" i="9"/>
  <c r="P78" i="9"/>
  <c r="AA68" i="9"/>
  <c r="I69" i="9"/>
  <c r="R69" i="9"/>
  <c r="AA70" i="9"/>
  <c r="R72" i="9"/>
  <c r="AA73" i="9"/>
  <c r="I75" i="9"/>
  <c r="R76" i="9"/>
  <c r="AA77" i="9"/>
  <c r="I65" i="9"/>
  <c r="AA67" i="9"/>
  <c r="C78" i="9"/>
  <c r="I64" i="9"/>
  <c r="AA54" i="9"/>
  <c r="W78" i="8"/>
  <c r="E78" i="8"/>
  <c r="Y78" i="8"/>
  <c r="AA65" i="8"/>
  <c r="AA67" i="8"/>
  <c r="R68" i="8"/>
  <c r="G78" i="8"/>
  <c r="R70" i="8"/>
  <c r="R72" i="8"/>
  <c r="AA73" i="8"/>
  <c r="I75" i="8"/>
  <c r="R76" i="8"/>
  <c r="AA77" i="8"/>
  <c r="D78" i="8"/>
  <c r="V86" i="8"/>
  <c r="V87" i="8" s="1"/>
  <c r="I57" i="8"/>
  <c r="V78" i="8"/>
  <c r="M78" i="8"/>
  <c r="N78" i="8"/>
  <c r="X78" i="8"/>
  <c r="I66" i="8"/>
  <c r="Z78" i="8"/>
  <c r="O78" i="8"/>
  <c r="I68" i="8"/>
  <c r="AA68" i="8"/>
  <c r="I69" i="8"/>
  <c r="R69" i="8"/>
  <c r="Q78" i="8"/>
  <c r="AA70" i="8"/>
  <c r="I71" i="8"/>
  <c r="R71" i="8"/>
  <c r="AA72" i="8"/>
  <c r="I74" i="8"/>
  <c r="R75" i="8"/>
  <c r="AA76" i="8"/>
  <c r="I62" i="8"/>
  <c r="I63" i="8"/>
  <c r="F78" i="8"/>
  <c r="P78" i="8"/>
  <c r="AA69" i="8"/>
  <c r="AA71" i="8"/>
  <c r="I73" i="8"/>
  <c r="R74" i="8"/>
  <c r="AA75" i="8"/>
  <c r="I77" i="8"/>
  <c r="I60" i="8"/>
  <c r="AA66" i="8"/>
  <c r="R67" i="8"/>
  <c r="I70" i="8"/>
  <c r="I72" i="8"/>
  <c r="H78" i="8"/>
  <c r="R73" i="8"/>
  <c r="AA74" i="8"/>
  <c r="I76" i="8"/>
  <c r="R77" i="8"/>
  <c r="I61" i="8"/>
  <c r="I65" i="8"/>
  <c r="C78" i="8"/>
  <c r="I64" i="8"/>
  <c r="R76" i="7"/>
  <c r="C78" i="7"/>
  <c r="I66" i="7"/>
  <c r="I57" i="7"/>
  <c r="I58" i="7"/>
  <c r="I63" i="7"/>
  <c r="F78" i="7"/>
  <c r="P78" i="7"/>
  <c r="AA68" i="7"/>
  <c r="I69" i="7"/>
  <c r="R69" i="7"/>
  <c r="I71" i="7"/>
  <c r="R71" i="7"/>
  <c r="Q78" i="7"/>
  <c r="AA72" i="7"/>
  <c r="I74" i="7"/>
  <c r="R75" i="7"/>
  <c r="AA76" i="7"/>
  <c r="I60" i="7"/>
  <c r="O78" i="7"/>
  <c r="AA65" i="7"/>
  <c r="AA66" i="7"/>
  <c r="R67" i="7"/>
  <c r="AA69" i="7"/>
  <c r="AA71" i="7"/>
  <c r="I73" i="7"/>
  <c r="R74" i="7"/>
  <c r="AA75" i="7"/>
  <c r="I77" i="7"/>
  <c r="AA70" i="7"/>
  <c r="D78" i="7"/>
  <c r="V78" i="7"/>
  <c r="M78" i="7"/>
  <c r="E78" i="7"/>
  <c r="Y78" i="7"/>
  <c r="W78" i="7"/>
  <c r="R68" i="7"/>
  <c r="I70" i="7"/>
  <c r="I72" i="7"/>
  <c r="H78" i="7"/>
  <c r="R73" i="7"/>
  <c r="AA74" i="7"/>
  <c r="I76" i="7"/>
  <c r="R77" i="7"/>
  <c r="I65" i="7"/>
  <c r="I64" i="7"/>
  <c r="AA67" i="7"/>
  <c r="I62" i="7"/>
  <c r="AA55" i="6"/>
  <c r="AA57" i="6"/>
  <c r="R56" i="6"/>
  <c r="R59" i="6"/>
  <c r="X78" i="6"/>
  <c r="AA68" i="6"/>
  <c r="R69" i="6"/>
  <c r="Q78" i="6"/>
  <c r="I71" i="6"/>
  <c r="R71" i="6"/>
  <c r="AA72" i="6"/>
  <c r="I74" i="6"/>
  <c r="R75" i="6"/>
  <c r="AA76" i="6"/>
  <c r="M87" i="6"/>
  <c r="AA65" i="6"/>
  <c r="P78" i="6"/>
  <c r="I63" i="6"/>
  <c r="I60" i="6"/>
  <c r="AA66" i="6"/>
  <c r="R67" i="6"/>
  <c r="AA69" i="6"/>
  <c r="AA71" i="6"/>
  <c r="I73" i="6"/>
  <c r="R74" i="6"/>
  <c r="AA75" i="6"/>
  <c r="I77" i="6"/>
  <c r="F78" i="6"/>
  <c r="D78" i="6"/>
  <c r="V78" i="6"/>
  <c r="R61" i="6"/>
  <c r="W78" i="6"/>
  <c r="Y78" i="6"/>
  <c r="AA67" i="6"/>
  <c r="I70" i="6"/>
  <c r="AA70" i="6"/>
  <c r="I72" i="6"/>
  <c r="H78" i="6"/>
  <c r="R73" i="6"/>
  <c r="AA74" i="6"/>
  <c r="I76" i="6"/>
  <c r="R77" i="6"/>
  <c r="R62" i="6"/>
  <c r="C78" i="6"/>
  <c r="M78" i="6"/>
  <c r="I62" i="6"/>
  <c r="N78" i="6"/>
  <c r="R63" i="6"/>
  <c r="I66" i="6"/>
  <c r="Z78" i="6"/>
  <c r="O78" i="6"/>
  <c r="R68" i="6"/>
  <c r="G78" i="6"/>
  <c r="R70" i="6"/>
  <c r="R72" i="6"/>
  <c r="AA73" i="6"/>
  <c r="I75" i="6"/>
  <c r="R76" i="6"/>
  <c r="AA77" i="6"/>
  <c r="I61" i="5"/>
  <c r="D78" i="5"/>
  <c r="N78" i="5"/>
  <c r="X78" i="5"/>
  <c r="I69" i="5"/>
  <c r="I71" i="5"/>
  <c r="R71" i="5"/>
  <c r="R72" i="5"/>
  <c r="AA72" i="5"/>
  <c r="AA73" i="5"/>
  <c r="I74" i="5"/>
  <c r="I75" i="5"/>
  <c r="R75" i="5"/>
  <c r="R76" i="5"/>
  <c r="AA76" i="5"/>
  <c r="AA77" i="5"/>
  <c r="V87" i="6"/>
  <c r="I65" i="6"/>
  <c r="I64" i="6"/>
  <c r="R60" i="6"/>
  <c r="I62" i="5"/>
  <c r="R60" i="5"/>
  <c r="AA62" i="5"/>
  <c r="I65" i="5"/>
  <c r="F78" i="5"/>
  <c r="R69" i="5"/>
  <c r="AA69" i="5"/>
  <c r="I66" i="5"/>
  <c r="R59" i="5"/>
  <c r="AA59" i="5"/>
  <c r="R62" i="5"/>
  <c r="O78" i="5"/>
  <c r="AA65" i="5"/>
  <c r="AA66" i="5"/>
  <c r="R67" i="5"/>
  <c r="AA67" i="5"/>
  <c r="Z78" i="5"/>
  <c r="R68" i="5"/>
  <c r="I70" i="5"/>
  <c r="R70" i="5"/>
  <c r="Q78" i="5"/>
  <c r="AA71" i="5"/>
  <c r="I72" i="5"/>
  <c r="H78" i="5"/>
  <c r="I73" i="5"/>
  <c r="R73" i="5"/>
  <c r="R74" i="5"/>
  <c r="AA74" i="5"/>
  <c r="AA75" i="5"/>
  <c r="I76" i="5"/>
  <c r="I77" i="5"/>
  <c r="R77" i="5"/>
  <c r="R57" i="5"/>
  <c r="AA61" i="5"/>
  <c r="M78" i="5"/>
  <c r="E78" i="5"/>
  <c r="AA63" i="5"/>
  <c r="Y78" i="5"/>
  <c r="W78" i="5"/>
  <c r="AA68" i="5"/>
  <c r="G78" i="5"/>
  <c r="AA70" i="5"/>
  <c r="P78" i="5"/>
  <c r="R61" i="5"/>
  <c r="I63" i="5"/>
  <c r="R63" i="5"/>
  <c r="AA55" i="5"/>
  <c r="I57" i="5"/>
  <c r="AA57" i="5"/>
  <c r="I59" i="5"/>
  <c r="AA60" i="5"/>
  <c r="I64" i="5"/>
  <c r="I60" i="5"/>
  <c r="V78" i="5"/>
  <c r="I55" i="5"/>
  <c r="R58" i="5"/>
  <c r="C78" i="5"/>
  <c r="AA56" i="5"/>
  <c r="R57" i="2"/>
  <c r="R58" i="2"/>
  <c r="E78" i="2"/>
  <c r="C78" i="2"/>
  <c r="AA57" i="2"/>
  <c r="W78" i="2"/>
  <c r="I58" i="2"/>
  <c r="I59" i="2"/>
  <c r="R61" i="2"/>
  <c r="AA60" i="2"/>
  <c r="R60" i="2"/>
  <c r="I57" i="2"/>
  <c r="I60" i="2"/>
  <c r="I61" i="2"/>
  <c r="AA66" i="2"/>
  <c r="X78" i="2"/>
  <c r="Z78" i="2"/>
  <c r="V78" i="2"/>
  <c r="Y78" i="2"/>
  <c r="F78" i="2"/>
  <c r="G78" i="2"/>
  <c r="D78" i="2"/>
  <c r="H78" i="2"/>
  <c r="I70" i="2"/>
  <c r="I75" i="2"/>
  <c r="I76" i="2"/>
  <c r="I77" i="2"/>
  <c r="I72" i="2"/>
  <c r="AA75" i="2"/>
  <c r="I71" i="2"/>
  <c r="I73" i="2"/>
  <c r="I74" i="2"/>
  <c r="O78" i="2"/>
  <c r="I64" i="2"/>
  <c r="I65" i="2"/>
  <c r="I66" i="2"/>
  <c r="N78" i="2"/>
  <c r="P78" i="2"/>
  <c r="R71" i="2"/>
  <c r="R72" i="2"/>
  <c r="R75" i="2"/>
  <c r="R76" i="2"/>
  <c r="I63" i="2"/>
  <c r="R68" i="2"/>
  <c r="I62" i="2"/>
  <c r="M78" i="2"/>
  <c r="R69" i="2"/>
  <c r="R70" i="2"/>
  <c r="Q78" i="2"/>
  <c r="R73" i="2"/>
  <c r="R74" i="2"/>
  <c r="R77" i="2"/>
  <c r="R63" i="2"/>
  <c r="R62" i="2"/>
  <c r="AA73" i="2"/>
  <c r="AA67" i="2"/>
  <c r="AA71" i="2"/>
  <c r="AA61" i="2"/>
  <c r="AA62" i="2"/>
  <c r="AA69" i="2"/>
  <c r="AA77" i="2"/>
  <c r="AA63" i="2"/>
  <c r="AA68" i="2"/>
  <c r="AA72" i="2"/>
  <c r="AA76" i="2"/>
  <c r="AA70" i="2"/>
  <c r="AA74" i="2"/>
  <c r="AA60" i="6" l="1"/>
  <c r="AA62" i="6"/>
  <c r="L64" i="8"/>
  <c r="I67" i="8"/>
  <c r="AA63" i="6"/>
  <c r="AA61" i="6"/>
  <c r="L64" i="9"/>
  <c r="I67" i="9"/>
  <c r="L55" i="8"/>
  <c r="I55" i="8"/>
  <c r="L64" i="2"/>
  <c r="I67" i="2"/>
  <c r="I68" i="2"/>
  <c r="I69" i="2"/>
  <c r="L64" i="6"/>
  <c r="I68" i="6"/>
  <c r="I67" i="6"/>
  <c r="L55" i="7"/>
  <c r="I55" i="7"/>
  <c r="L64" i="5"/>
  <c r="I67" i="5"/>
  <c r="I68" i="5"/>
  <c r="L55" i="9"/>
  <c r="I55" i="9"/>
  <c r="L64" i="7"/>
  <c r="I68" i="7"/>
  <c r="I67" i="7"/>
  <c r="V80" i="2"/>
  <c r="V94" i="2"/>
  <c r="V80" i="6"/>
  <c r="V94" i="6"/>
  <c r="I31" i="8"/>
  <c r="I31" i="9"/>
  <c r="I31" i="10"/>
  <c r="I31" i="6"/>
  <c r="I31" i="5"/>
  <c r="I31" i="2"/>
  <c r="Y91" i="6"/>
  <c r="I31" i="7"/>
  <c r="R78" i="10"/>
  <c r="I78" i="10"/>
  <c r="V80" i="5"/>
  <c r="Y91" i="5"/>
  <c r="Y91" i="2"/>
  <c r="I78" i="9"/>
  <c r="AA54" i="7"/>
  <c r="AA78" i="10"/>
  <c r="I78" i="8"/>
  <c r="AA54" i="8"/>
  <c r="I78" i="7"/>
  <c r="I78" i="6"/>
  <c r="I78" i="5"/>
  <c r="I78" i="2"/>
  <c r="U55" i="7" l="1"/>
  <c r="R56" i="7"/>
  <c r="L78" i="7"/>
  <c r="R78" i="7" s="1"/>
  <c r="R62" i="7"/>
  <c r="R55" i="7"/>
  <c r="R60" i="7"/>
  <c r="R63" i="7"/>
  <c r="R58" i="7"/>
  <c r="R57" i="7"/>
  <c r="R61" i="7"/>
  <c r="R59" i="7"/>
  <c r="U64" i="7"/>
  <c r="AA64" i="7" s="1"/>
  <c r="R66" i="7"/>
  <c r="R65" i="7"/>
  <c r="R64" i="7"/>
  <c r="U55" i="8"/>
  <c r="L78" i="8"/>
  <c r="R78" i="8" s="1"/>
  <c r="R61" i="8"/>
  <c r="R60" i="8"/>
  <c r="R59" i="8"/>
  <c r="R56" i="8"/>
  <c r="R55" i="8"/>
  <c r="R63" i="8"/>
  <c r="R58" i="8"/>
  <c r="R57" i="8"/>
  <c r="R62" i="8"/>
  <c r="U64" i="8"/>
  <c r="R66" i="8"/>
  <c r="R64" i="8"/>
  <c r="R65" i="8"/>
  <c r="U64" i="5"/>
  <c r="R66" i="5"/>
  <c r="L78" i="5"/>
  <c r="R78" i="5" s="1"/>
  <c r="M93" i="5" s="1"/>
  <c r="R65" i="5"/>
  <c r="R64" i="5"/>
  <c r="U55" i="9"/>
  <c r="R55" i="9"/>
  <c r="R57" i="9"/>
  <c r="R58" i="9"/>
  <c r="L78" i="9"/>
  <c r="R78" i="9" s="1"/>
  <c r="R62" i="9"/>
  <c r="R59" i="9"/>
  <c r="R61" i="9"/>
  <c r="R56" i="9"/>
  <c r="R63" i="9"/>
  <c r="R60" i="9"/>
  <c r="U64" i="6"/>
  <c r="R64" i="6"/>
  <c r="R66" i="6"/>
  <c r="L78" i="6"/>
  <c r="R78" i="6" s="1"/>
  <c r="R65" i="6"/>
  <c r="U64" i="2"/>
  <c r="R67" i="2"/>
  <c r="R64" i="2"/>
  <c r="L78" i="2"/>
  <c r="R78" i="2" s="1"/>
  <c r="R65" i="2"/>
  <c r="R66" i="2"/>
  <c r="U64" i="9"/>
  <c r="AA64" i="9" s="1"/>
  <c r="R66" i="9"/>
  <c r="R65" i="9"/>
  <c r="R64" i="9"/>
  <c r="V93" i="10"/>
  <c r="X92" i="10"/>
  <c r="M93" i="10"/>
  <c r="O92" i="10"/>
  <c r="D93" i="10"/>
  <c r="F92" i="10"/>
  <c r="M93" i="2"/>
  <c r="O92" i="2"/>
  <c r="D93" i="2"/>
  <c r="F92" i="2"/>
  <c r="D93" i="5"/>
  <c r="F92" i="5"/>
  <c r="M93" i="6"/>
  <c r="O92" i="6"/>
  <c r="D93" i="6"/>
  <c r="F92" i="6"/>
  <c r="D93" i="7"/>
  <c r="F92" i="7"/>
  <c r="M93" i="7"/>
  <c r="O92" i="7"/>
  <c r="M93" i="8"/>
  <c r="O92" i="8"/>
  <c r="D93" i="8"/>
  <c r="F92" i="8"/>
  <c r="M93" i="9"/>
  <c r="O92" i="9"/>
  <c r="D93" i="9"/>
  <c r="F92" i="9"/>
  <c r="D46" i="2"/>
  <c r="F45" i="2"/>
  <c r="D46" i="7"/>
  <c r="F45" i="7"/>
  <c r="D46" i="5"/>
  <c r="F45" i="5"/>
  <c r="D46" i="9"/>
  <c r="F45" i="9"/>
  <c r="D46" i="10"/>
  <c r="F45" i="10"/>
  <c r="D46" i="6"/>
  <c r="F45" i="6"/>
  <c r="D46" i="8"/>
  <c r="F45" i="8"/>
  <c r="AA64" i="2" l="1"/>
  <c r="U78" i="2"/>
  <c r="AA78" i="2" s="1"/>
  <c r="AA65" i="2"/>
  <c r="AA56" i="9"/>
  <c r="AA60" i="9"/>
  <c r="U78" i="9"/>
  <c r="AA78" i="9" s="1"/>
  <c r="AA61" i="9"/>
  <c r="AA63" i="9"/>
  <c r="AA57" i="9"/>
  <c r="AA55" i="9"/>
  <c r="AA62" i="9"/>
  <c r="AA59" i="9"/>
  <c r="AA58" i="9"/>
  <c r="AA61" i="8"/>
  <c r="U78" i="8"/>
  <c r="AA78" i="8" s="1"/>
  <c r="AA59" i="8"/>
  <c r="AA62" i="8"/>
  <c r="AA55" i="8"/>
  <c r="AA60" i="8"/>
  <c r="AA58" i="8"/>
  <c r="AA57" i="8"/>
  <c r="AA63" i="8"/>
  <c r="AA56" i="8"/>
  <c r="O92" i="5"/>
  <c r="AA64" i="6"/>
  <c r="U78" i="6"/>
  <c r="AA78" i="6" s="1"/>
  <c r="AA64" i="5"/>
  <c r="U78" i="5"/>
  <c r="AA78" i="5" s="1"/>
  <c r="AA64" i="8"/>
  <c r="AA57" i="7"/>
  <c r="AA56" i="7"/>
  <c r="AA62" i="7"/>
  <c r="AA63" i="7"/>
  <c r="AA60" i="7"/>
  <c r="U78" i="7"/>
  <c r="AA78" i="7" s="1"/>
  <c r="AA61" i="7"/>
  <c r="AA59" i="7"/>
  <c r="AA58" i="7"/>
  <c r="AA55" i="7"/>
  <c r="V93" i="7" l="1"/>
  <c r="X92" i="7"/>
  <c r="X92" i="8"/>
  <c r="V93" i="8"/>
  <c r="V93" i="5"/>
  <c r="X92" i="5"/>
  <c r="V93" i="6"/>
  <c r="X92" i="6"/>
  <c r="V93" i="9"/>
  <c r="X92" i="9"/>
  <c r="V93" i="2"/>
  <c r="X92" i="2"/>
</calcChain>
</file>

<file path=xl/sharedStrings.xml><?xml version="1.0" encoding="utf-8"?>
<sst xmlns="http://schemas.openxmlformats.org/spreadsheetml/2006/main" count="2644" uniqueCount="148">
  <si>
    <t>GREEN</t>
  </si>
  <si>
    <t>Inversión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</si>
  <si>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</si>
  <si>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</si>
  <si>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</si>
  <si>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</si>
  <si>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</si>
  <si>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</si>
  <si>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</si>
  <si>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</si>
  <si>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</si>
  <si>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</si>
  <si>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</si>
  <si>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</si>
  <si>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Mes 13</t>
  </si>
  <si>
    <t>Mes 14</t>
  </si>
  <si>
    <t>Mes 15</t>
  </si>
  <si>
    <t>Mes 16</t>
  </si>
  <si>
    <t>Mes 17</t>
  </si>
  <si>
    <t>Mes 18</t>
  </si>
  <si>
    <t>Mes 19</t>
  </si>
  <si>
    <t>Mes 20</t>
  </si>
  <si>
    <t>Mes 21</t>
  </si>
  <si>
    <t>Mes 22</t>
  </si>
  <si>
    <t>Mes 23</t>
  </si>
  <si>
    <t>Mes 24</t>
  </si>
  <si>
    <t>Venta</t>
  </si>
  <si>
    <t>ROI</t>
  </si>
  <si>
    <t>Meses</t>
  </si>
  <si>
    <t>Acumulado</t>
  </si>
  <si>
    <t>Programa de Negocios - Escenario Probable</t>
  </si>
  <si>
    <t>Retorno</t>
  </si>
  <si>
    <t>Pagos Mes</t>
  </si>
  <si>
    <t>Programa de Negocios - Escenario Pesimista</t>
  </si>
  <si>
    <t>Programa de Negocios - Escenario Optimista</t>
  </si>
  <si>
    <t>Se venderán</t>
  </si>
  <si>
    <t>Nota 2:</t>
  </si>
  <si>
    <t>Nota 1:</t>
  </si>
  <si>
    <t>El porcentaje</t>
  </si>
  <si>
    <t>Nota 3:</t>
  </si>
  <si>
    <t>Know How</t>
  </si>
  <si>
    <t>Nota 4:</t>
  </si>
  <si>
    <t>Las ventas de</t>
  </si>
  <si>
    <t>Nota 5:</t>
  </si>
  <si>
    <t>es la regalía que cada franquiciado le pagará al franquiciante.</t>
  </si>
  <si>
    <t>es comisión por venta Know How.</t>
  </si>
  <si>
    <t>franquicia cada 3 meses.</t>
  </si>
  <si>
    <t>Nota 6:</t>
  </si>
  <si>
    <t>Nota 7:</t>
  </si>
  <si>
    <t>El resultado</t>
  </si>
  <si>
    <t>es el pago que cada franquiciado le dará al franquiciante cada mes.</t>
  </si>
  <si>
    <t>Nota 8:</t>
  </si>
  <si>
    <t>es lo que cada franquiciante le dará al socio franquiciante cada mes.</t>
  </si>
  <si>
    <t>comisión para socio franquiciante.</t>
  </si>
  <si>
    <t>(valor venta).</t>
  </si>
  <si>
    <t>al mes, en temporadas bajas, son base ventas para franquiciados.</t>
  </si>
  <si>
    <t>Nota 9:</t>
  </si>
  <si>
    <t>Cantidad de</t>
  </si>
  <si>
    <t>franquicias del programa de negocios elegido.</t>
  </si>
  <si>
    <t>Franquicias</t>
  </si>
  <si>
    <t>Nota 10:</t>
  </si>
  <si>
    <t>empresas patrocinadas.</t>
  </si>
  <si>
    <t>Mensualidad</t>
  </si>
  <si>
    <t>por empresa a patrocinar.</t>
  </si>
  <si>
    <t>Nota 11:</t>
  </si>
  <si>
    <t>GREEN PRO</t>
  </si>
  <si>
    <t>PREMIUM</t>
  </si>
  <si>
    <t>PREMIUM PRO</t>
  </si>
  <si>
    <t>PLATINUM</t>
  </si>
  <si>
    <t>GOLD</t>
  </si>
  <si>
    <t>GOLD PRO</t>
  </si>
  <si>
    <t>Nota 12:</t>
  </si>
  <si>
    <t>cuotas de regalías, más</t>
  </si>
  <si>
    <t>ROI con</t>
  </si>
  <si>
    <t>comisiones Know How.</t>
  </si>
  <si>
    <t>Nota 13:</t>
  </si>
  <si>
    <t>ROI se da en</t>
  </si>
  <si>
    <t>franquicia cada 2 meses.</t>
  </si>
  <si>
    <t>franquicia cada mes.</t>
  </si>
  <si>
    <t>Programa de Negocios - Escenario Muy Optimista</t>
  </si>
  <si>
    <t>franquicia cada 4 meses.</t>
  </si>
  <si>
    <t>es la regalía que el socio franquiciante obtiene del franquiciante.</t>
  </si>
  <si>
    <t>Vendiendo 1 franquicia cada 4 meses</t>
  </si>
  <si>
    <t>Vendiendo 1 franquicia cada 3 meses</t>
  </si>
  <si>
    <t>Vendiendo 1 franquicia cada 2 meses</t>
  </si>
  <si>
    <t>Vendiendo 1 franquicia cada mes</t>
  </si>
  <si>
    <t>Vendiendo 2 franquicias cada 4 meses</t>
  </si>
  <si>
    <t>Vendiendo 2 franquicias cada 3 meses</t>
  </si>
  <si>
    <t>Vendiendo 2 franquicias cada 2 meses</t>
  </si>
  <si>
    <t>Vendiendo 2 franquicias cada mes</t>
  </si>
  <si>
    <t>Vendiendo 3 franquicias cada 4 meses</t>
  </si>
  <si>
    <t>Vendiendo 3 franquicias cada 3 meses</t>
  </si>
  <si>
    <t>Vendiendo 3 franquicias cada 2 meses</t>
  </si>
  <si>
    <t>Vendiendo 3 franquicias cada mes</t>
  </si>
  <si>
    <t>Vendiendo 4 franquicias cada 4 meses</t>
  </si>
  <si>
    <t>Vendiendo 4 franquicias cada 3 meses</t>
  </si>
  <si>
    <t>Vendiendo 4 franquicias cada 2 meses</t>
  </si>
  <si>
    <t>Vendiendo 4 franquicias cada mes</t>
  </si>
  <si>
    <t>Vendiendo 5 franquicias cada 4 meses</t>
  </si>
  <si>
    <t>Vendiendo 5 franquicias cada 3 meses</t>
  </si>
  <si>
    <t>Vendiendo 5 franquicias cada 2 meses</t>
  </si>
  <si>
    <t>Vendiendo 5 franquicias cada mes</t>
  </si>
  <si>
    <t>Vendiendo 7 franquicias cada 4 meses</t>
  </si>
  <si>
    <t>Vendiendo 7 franquicias cada 3 meses</t>
  </si>
  <si>
    <t>Vendiendo 7 franquicias cada 2 meses</t>
  </si>
  <si>
    <t>Vendiendo 7 franquicias cada mes</t>
  </si>
  <si>
    <t>Vendiendo 10 franquicias cada 4 meses</t>
  </si>
  <si>
    <t>Vendiendo 10 franquicias cada 3 meses</t>
  </si>
  <si>
    <t>Vendiendo 10 franquicias cada 2 meses</t>
  </si>
  <si>
    <t>Vendiendo 10 franquicias cada mes</t>
  </si>
  <si>
    <t>Se venderá</t>
  </si>
  <si>
    <t>Cadena 1</t>
  </si>
  <si>
    <t>Cadena 2</t>
  </si>
  <si>
    <t>Cadena 3</t>
  </si>
  <si>
    <t>Cadena 4</t>
  </si>
  <si>
    <t>Cadena 5</t>
  </si>
  <si>
    <t>Franquicia 1</t>
  </si>
  <si>
    <t>Franquicia 2</t>
  </si>
  <si>
    <t>Franquicia 3</t>
  </si>
  <si>
    <t>Franquicia 4</t>
  </si>
  <si>
    <t>Franquicia 5</t>
  </si>
  <si>
    <t>comisión para Socio Franquiciante.</t>
  </si>
  <si>
    <t>es la regalía que cada Franquiciado le pagará al Franquiciante cada mes.</t>
  </si>
  <si>
    <t>al mes, en temporadas bajas, son base ventas para Franquiciados.</t>
  </si>
  <si>
    <t>es el pago que cada Franquiciado le dará al Franquiciante cada mes.</t>
  </si>
  <si>
    <t>es la regalía que el Socio Franquiciante obtiene del Franquiciante.</t>
  </si>
  <si>
    <t>es lo que cada Franquiciante le dará al Socio Franquiciante cada mes.</t>
  </si>
  <si>
    <t>Nota 14:</t>
  </si>
  <si>
    <t>Acumulando</t>
  </si>
  <si>
    <t>en ganancias en 24 meses.</t>
  </si>
  <si>
    <t>Nota 15:</t>
  </si>
  <si>
    <t>Todas sus</t>
  </si>
  <si>
    <t>franquicias que tiene derecho, se venderán en 24 meses.</t>
  </si>
  <si>
    <t>Visite nuestra página web</t>
  </si>
  <si>
    <t>ESCENARIO 1:</t>
  </si>
  <si>
    <t>ESCENARIO 2:</t>
  </si>
  <si>
    <t>ESCENARIO 3:</t>
  </si>
  <si>
    <t>ESCENARIO 4:</t>
  </si>
  <si>
    <t>ROI:</t>
  </si>
  <si>
    <t>(veces en que se recupera la inversión).</t>
  </si>
  <si>
    <t>Pago por Empresa</t>
  </si>
  <si>
    <t>Empresas a Beneficiar</t>
  </si>
  <si>
    <t>Descuento por Empresa</t>
  </si>
  <si>
    <t>Pago por Programa</t>
  </si>
  <si>
    <t>Desarrollo de Pagos de Contratos entre Franquiciantes y sus Socios de Franquicias</t>
  </si>
  <si>
    <t>REGULACIONES CONTRACTUALES ENTRE C.A. Y MEXICO</t>
  </si>
  <si>
    <t>Programa de Negocios - Pagos Mensuales</t>
  </si>
  <si>
    <t>Descuento Porcentual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</si>
</sst>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[$$-409]* #,##0.00_ ;_-[$$-409]* \-#,##0.00\ ;_-[$$-409]* &quot;-&quot;??_ ;_-@_ 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8"/>
      <color rgb="FF7030A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E78D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5" fillId="0" borderId="0" applyFont="0" applyFill="0" applyBorder="0" applyAlignment="0" applyProtection="0"/>
  </cellStyleXfs>
  <cellXfs count="81">
    <xf numFmtId="0" fontId="0" fillId="0" borderId="0" xfId="0"/>
    <xf numFmtId="0" fontId="1" fillId="0" borderId="0" xfId="0" applyFont="1" applyAlignment="1">
      <alignment horizontal="center"/>
    </xf>
    <xf numFmtId="9" fontId="0" fillId="0" borderId="0" xfId="0" applyNumberFormat="1"/>
    <xf numFmtId="0" fontId="1" fillId="0" borderId="0" xfId="0" applyFont="1" applyAlignment="1">
      <alignment horizontal="right"/>
    </xf>
    <xf numFmtId="164" fontId="4" fillId="0" borderId="0" xfId="0" applyNumberFormat="1" applyFont="1"/>
    <xf numFmtId="0" fontId="5" fillId="0" borderId="0" xfId="0" applyFont="1"/>
    <xf numFmtId="164" fontId="6" fillId="0" borderId="0" xfId="0" applyNumberFormat="1" applyFont="1"/>
    <xf numFmtId="0" fontId="3" fillId="3" borderId="0" xfId="0" applyFont="1" applyFill="1" applyAlignment="1">
      <alignment horizontal="center"/>
    </xf>
    <xf numFmtId="164" fontId="8" fillId="0" borderId="0" xfId="0" applyNumberFormat="1" applyFont="1"/>
    <xf numFmtId="0" fontId="8" fillId="0" borderId="0" xfId="0" applyFont="1"/>
    <xf numFmtId="164" fontId="9" fillId="0" borderId="0" xfId="0" applyNumberFormat="1" applyFont="1"/>
    <xf numFmtId="0" fontId="3" fillId="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9" fillId="0" borderId="0" xfId="0" applyFont="1" applyAlignment="1">
      <alignment horizontal="right"/>
    </xf>
    <xf numFmtId="164" fontId="10" fillId="0" borderId="0" xfId="0" applyNumberFormat="1" applyFont="1"/>
    <xf numFmtId="164" fontId="0" fillId="0" borderId="0" xfId="0" applyNumberFormat="1"/>
    <xf numFmtId="164" fontId="3" fillId="2" borderId="0" xfId="0" applyNumberFormat="1" applyFont="1" applyFill="1"/>
    <xf numFmtId="164" fontId="11" fillId="2" borderId="0" xfId="0" applyNumberFormat="1" applyFont="1" applyFill="1"/>
    <xf numFmtId="0" fontId="7" fillId="6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7" fillId="8" borderId="0" xfId="0" applyFont="1" applyFill="1" applyAlignment="1">
      <alignment horizontal="center"/>
    </xf>
    <xf numFmtId="0" fontId="3" fillId="8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0" fillId="2" borderId="0" xfId="0" applyFill="1"/>
    <xf numFmtId="0" fontId="3" fillId="2" borderId="0" xfId="0" applyFont="1" applyFill="1"/>
    <xf numFmtId="0" fontId="11" fillId="2" borderId="0" xfId="0" applyFont="1" applyFill="1"/>
    <xf numFmtId="0" fontId="7" fillId="9" borderId="0" xfId="0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0" fontId="1" fillId="12" borderId="0" xfId="0" applyFont="1" applyFill="1"/>
    <xf numFmtId="0" fontId="13" fillId="12" borderId="0" xfId="0" applyFont="1" applyFill="1"/>
    <xf numFmtId="164" fontId="1" fillId="12" borderId="0" xfId="0" applyNumberFormat="1" applyFont="1" applyFill="1"/>
    <xf numFmtId="164" fontId="13" fillId="12" borderId="0" xfId="0" applyNumberFormat="1" applyFont="1" applyFill="1"/>
    <xf numFmtId="0" fontId="14" fillId="0" borderId="0" xfId="0" applyFont="1" applyAlignment="1">
      <alignment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0" fillId="0" borderId="0" xfId="0" applyAlignment="1">
      <alignment horizontal="center"/>
    </xf>
    <xf numFmtId="10" fontId="0" fillId="0" borderId="0" xfId="0" applyNumberFormat="1"/>
    <xf numFmtId="0" fontId="1" fillId="12" borderId="0" xfId="0" applyFont="1" applyFill="1" applyAlignment="1">
      <alignment horizontal="right"/>
    </xf>
    <xf numFmtId="2" fontId="1" fillId="12" borderId="0" xfId="0" applyNumberFormat="1" applyFont="1" applyFill="1" applyAlignment="1">
      <alignment horizontal="center"/>
    </xf>
    <xf numFmtId="0" fontId="13" fillId="12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3" fillId="7" borderId="0" xfId="0" applyFont="1" applyFill="1" applyAlignment="1">
      <alignment vertical="center" wrapText="1"/>
    </xf>
    <xf numFmtId="0" fontId="3" fillId="9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3" fillId="10" borderId="0" xfId="0" applyFont="1" applyFill="1" applyAlignment="1">
      <alignment vertical="center"/>
    </xf>
    <xf numFmtId="0" fontId="3" fillId="6" borderId="0" xfId="0" applyFont="1" applyFill="1" applyAlignment="1">
      <alignment vertical="center" wrapText="1"/>
    </xf>
    <xf numFmtId="0" fontId="3" fillId="11" borderId="0" xfId="0" applyFont="1" applyFill="1" applyAlignment="1">
      <alignment vertical="center" wrapText="1"/>
    </xf>
    <xf numFmtId="0" fontId="3" fillId="8" borderId="0" xfId="0" applyFont="1" applyFill="1" applyAlignment="1">
      <alignment vertical="center" wrapText="1"/>
    </xf>
    <xf numFmtId="0" fontId="9" fillId="0" borderId="0" xfId="0" applyFont="1" applyAlignment="1">
      <alignment horizontal="center"/>
    </xf>
    <xf numFmtId="0" fontId="1" fillId="5" borderId="0" xfId="0" applyFont="1" applyFill="1" applyAlignment="1">
      <alignment horizontal="center"/>
    </xf>
    <xf numFmtId="9" fontId="9" fillId="0" borderId="0" xfId="1" applyFont="1" applyAlignment="1">
      <alignment horizontal="center"/>
    </xf>
    <xf numFmtId="164" fontId="16" fillId="5" borderId="0" xfId="0" applyNumberFormat="1" applyFont="1" applyFill="1"/>
    <xf numFmtId="0" fontId="7" fillId="2" borderId="0" xfId="0" applyFont="1" applyFill="1" applyAlignment="1">
      <alignment horizontal="center"/>
    </xf>
    <xf numFmtId="0" fontId="7" fillId="7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7" fillId="8" borderId="0" xfId="0" applyFont="1" applyFill="1" applyAlignment="1">
      <alignment horizontal="center" vertical="center" wrapText="1"/>
    </xf>
    <xf numFmtId="0" fontId="7" fillId="11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10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0" fontId="3" fillId="13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 wrapText="1"/>
    </xf>
    <xf numFmtId="0" fontId="3" fillId="11" borderId="0" xfId="0" applyFont="1" applyFill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AE78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GREEN!A1"/><Relationship Id="rId3" Type="http://schemas.openxmlformats.org/officeDocument/2006/relationships/image" Target="../media/image2.png"/><Relationship Id="rId7" Type="http://schemas.openxmlformats.org/officeDocument/2006/relationships/hyperlink" Target="#'GREEN PRO'!A1"/><Relationship Id="rId12" Type="http://schemas.openxmlformats.org/officeDocument/2006/relationships/hyperlink" Target="#JURIDICO!A1"/><Relationship Id="rId2" Type="http://schemas.openxmlformats.org/officeDocument/2006/relationships/hyperlink" Target="#'Firmas Expertas en Franquicias'!A1"/><Relationship Id="rId1" Type="http://schemas.openxmlformats.org/officeDocument/2006/relationships/image" Target="../media/image1.png"/><Relationship Id="rId6" Type="http://schemas.openxmlformats.org/officeDocument/2006/relationships/hyperlink" Target="#PREMIUM!A1"/><Relationship Id="rId11" Type="http://schemas.openxmlformats.org/officeDocument/2006/relationships/hyperlink" Target="#GOLD!A1"/><Relationship Id="rId5" Type="http://schemas.openxmlformats.org/officeDocument/2006/relationships/image" Target="../media/image3.png"/><Relationship Id="rId10" Type="http://schemas.openxmlformats.org/officeDocument/2006/relationships/hyperlink" Target="#'GOLD PRO'!A1"/><Relationship Id="rId4" Type="http://schemas.openxmlformats.org/officeDocument/2006/relationships/hyperlink" Target="#'PREMIUM PRO'!A1"/><Relationship Id="rId9" Type="http://schemas.openxmlformats.org/officeDocument/2006/relationships/hyperlink" Target="#PLATINUM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hyperlink" Target="https://lexincorp.com/" TargetMode="External"/><Relationship Id="rId5" Type="http://schemas.openxmlformats.org/officeDocument/2006/relationships/image" Target="../media/image3.png"/><Relationship Id="rId4" Type="http://schemas.openxmlformats.org/officeDocument/2006/relationships/hyperlink" Target="#'HUBOX Programas de Negocios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https://lexincorp.com/" TargetMode="External"/><Relationship Id="rId3" Type="http://schemas.openxmlformats.org/officeDocument/2006/relationships/hyperlink" Target="https://www.worintnet.com/" TargetMode="External"/><Relationship Id="rId7" Type="http://schemas.openxmlformats.org/officeDocument/2006/relationships/hyperlink" Target="https://pravalegal.com/" TargetMode="External"/><Relationship Id="rId12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hyperlink" Target="https://www.mfc-yourfranchise.com/" TargetMode="External"/><Relationship Id="rId6" Type="http://schemas.openxmlformats.org/officeDocument/2006/relationships/image" Target="../media/image6.png"/><Relationship Id="rId11" Type="http://schemas.openxmlformats.org/officeDocument/2006/relationships/hyperlink" Target="https://www.franquiciashubs.com/" TargetMode="External"/><Relationship Id="rId5" Type="http://schemas.openxmlformats.org/officeDocument/2006/relationships/hyperlink" Target="https://www.bdseniorpartners.com/" TargetMode="External"/><Relationship Id="rId10" Type="http://schemas.openxmlformats.org/officeDocument/2006/relationships/image" Target="../media/image2.png"/><Relationship Id="rId4" Type="http://schemas.openxmlformats.org/officeDocument/2006/relationships/image" Target="../media/image5.png"/><Relationship Id="rId9" Type="http://schemas.openxmlformats.org/officeDocument/2006/relationships/hyperlink" Target="#'HUBOX Programas de Negocios'!A1"/><Relationship Id="rId1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3.png"/><Relationship Id="rId1" Type="http://schemas.openxmlformats.org/officeDocument/2006/relationships/hyperlink" Target="#'HUBOX Programas de Negoci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640080</xdr:colOff>
      <xdr:row>15</xdr:row>
      <xdr:rowOff>130370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F8EC791-94B3-4462-8A96-6DEA619F8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28"/>
        <a:stretch/>
      </xdr:blipFill>
      <xdr:spPr>
        <a:xfrm>
          <a:off x="0" y="0"/>
          <a:ext cx="7772400" cy="2873570"/>
        </a:xfrm>
        <a:prstGeom prst="rect">
          <a:avLst/>
        </a:prstGeom>
      </xdr:spPr>
    </xdr:pic>
    <xdr:clientData/>
  </xdr:twoCellAnchor>
  <xdr:twoCellAnchor>
    <xdr:from>
      <xdr:col>15</xdr:col>
      <xdr:colOff>708661</xdr:colOff>
      <xdr:row>3</xdr:row>
      <xdr:rowOff>114300</xdr:rowOff>
    </xdr:from>
    <xdr:to>
      <xdr:col>16</xdr:col>
      <xdr:colOff>366755</xdr:colOff>
      <xdr:row>6</xdr:row>
      <xdr:rowOff>9965</xdr:rowOff>
    </xdr:to>
    <xdr:pic>
      <xdr:nvPicPr>
        <xdr:cNvPr id="4" name="Imagen 3">
          <a:hlinkClick xmlns:r="http://schemas.openxmlformats.org/officeDocument/2006/relationships" r:id="rId2" tooltip="Conozca las firmas internacionales de la incubadora de micro franquicias."/>
          <a:extLst>
            <a:ext uri="{FF2B5EF4-FFF2-40B4-BE49-F238E27FC236}">
              <a16:creationId xmlns:a16="http://schemas.microsoft.com/office/drawing/2014/main" id="{54F85E74-4593-430F-8055-55CFFA34C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5861" y="662940"/>
          <a:ext cx="450574" cy="444305"/>
        </a:xfrm>
        <a:prstGeom prst="rect">
          <a:avLst/>
        </a:prstGeom>
      </xdr:spPr>
    </xdr:pic>
    <xdr:clientData/>
  </xdr:twoCellAnchor>
  <xdr:twoCellAnchor>
    <xdr:from>
      <xdr:col>14</xdr:col>
      <xdr:colOff>662940</xdr:colOff>
      <xdr:row>3</xdr:row>
      <xdr:rowOff>126024</xdr:rowOff>
    </xdr:from>
    <xdr:to>
      <xdr:col>15</xdr:col>
      <xdr:colOff>751087</xdr:colOff>
      <xdr:row>6</xdr:row>
      <xdr:rowOff>108440</xdr:rowOff>
    </xdr:to>
    <xdr:sp macro="" textlink="">
      <xdr:nvSpPr>
        <xdr:cNvPr id="5" name="CuadroTexto 4">
          <a:hlinkClick xmlns:r="http://schemas.openxmlformats.org/officeDocument/2006/relationships" r:id="rId2" tooltip="Conozca las firmas internacionales de la incubadora de micro franquicias."/>
          <a:extLst>
            <a:ext uri="{FF2B5EF4-FFF2-40B4-BE49-F238E27FC236}">
              <a16:creationId xmlns:a16="http://schemas.microsoft.com/office/drawing/2014/main" id="{8D2D9EC1-B566-4FC9-B61A-BC4F0E459D18}"/>
            </a:ext>
          </a:extLst>
        </xdr:cNvPr>
        <xdr:cNvSpPr txBox="1"/>
      </xdr:nvSpPr>
      <xdr:spPr>
        <a:xfrm>
          <a:off x="11757660" y="674664"/>
          <a:ext cx="880627" cy="5310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NI" sz="1050" b="1">
              <a:solidFill>
                <a:schemeClr val="accent1">
                  <a:lumMod val="50000"/>
                </a:schemeClr>
              </a:solidFill>
            </a:rPr>
            <a:t>Siguiente página</a:t>
          </a:r>
        </a:p>
      </xdr:txBody>
    </xdr:sp>
    <xdr:clientData/>
  </xdr:twoCellAnchor>
  <xdr:twoCellAnchor>
    <xdr:from>
      <xdr:col>9</xdr:col>
      <xdr:colOff>106680</xdr:colOff>
      <xdr:row>6</xdr:row>
      <xdr:rowOff>91440</xdr:rowOff>
    </xdr:from>
    <xdr:to>
      <xdr:col>17</xdr:col>
      <xdr:colOff>129540</xdr:colOff>
      <xdr:row>11</xdr:row>
      <xdr:rowOff>144780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6031090-2FF1-4EC1-8FE4-840C5C979FFD}"/>
            </a:ext>
          </a:extLst>
        </xdr:cNvPr>
        <xdr:cNvSpPr txBox="1"/>
      </xdr:nvSpPr>
      <xdr:spPr>
        <a:xfrm>
          <a:off x="7239000" y="1188720"/>
          <a:ext cx="6362700" cy="967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4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CONOZCA</a:t>
          </a:r>
          <a:r>
            <a:rPr lang="es-NI" sz="24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CADA UNO DE LOS PROGRAMAS DE NEGOCIOS DE MICRO FRANQUICIAS</a:t>
          </a:r>
          <a:endParaRPr lang="es-NI" sz="24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449580</xdr:colOff>
      <xdr:row>30</xdr:row>
      <xdr:rowOff>60960</xdr:rowOff>
    </xdr:from>
    <xdr:to>
      <xdr:col>16</xdr:col>
      <xdr:colOff>7620</xdr:colOff>
      <xdr:row>34</xdr:row>
      <xdr:rowOff>53340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8D74C0B-D293-4DE1-A27B-92750D0F7ABD}"/>
            </a:ext>
          </a:extLst>
        </xdr:cNvPr>
        <xdr:cNvSpPr txBox="1"/>
      </xdr:nvSpPr>
      <xdr:spPr>
        <a:xfrm>
          <a:off x="1242060" y="5547360"/>
          <a:ext cx="11445240" cy="723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000" b="0" i="0" u="none" strike="noStrike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Obtenga su "</a:t>
          </a:r>
          <a:r>
            <a:rPr lang="es-NI" sz="2000" b="1" i="0" u="none" strike="noStrike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Licencia de Negocio de Micro</a:t>
          </a:r>
          <a:r>
            <a:rPr lang="es-NI" sz="2000" b="1" i="0" u="none" strike="noStrike" baseline="0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 Franquicia</a:t>
          </a:r>
          <a:r>
            <a:rPr lang="es-NI" sz="2000" b="0" i="0" u="none" strike="noStrike" baseline="0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" por MFC Estados Unidos, Florida, con la finalidad de desarrollar negocios de micro franquicias en México o en los Estados Unidos.</a:t>
          </a:r>
          <a:endParaRPr lang="es-NI" sz="2000" b="0">
            <a:solidFill>
              <a:srgbClr val="7030A0"/>
            </a:solidFill>
          </a:endParaRPr>
        </a:p>
      </xdr:txBody>
    </xdr:sp>
    <xdr:clientData/>
  </xdr:twoCellAnchor>
  <xdr:twoCellAnchor>
    <xdr:from>
      <xdr:col>1</xdr:col>
      <xdr:colOff>693420</xdr:colOff>
      <xdr:row>22</xdr:row>
      <xdr:rowOff>113318</xdr:rowOff>
    </xdr:from>
    <xdr:to>
      <xdr:col>5</xdr:col>
      <xdr:colOff>30480</xdr:colOff>
      <xdr:row>27</xdr:row>
      <xdr:rowOff>45720</xdr:rowOff>
    </xdr:to>
    <xdr:grpSp>
      <xdr:nvGrpSpPr>
        <xdr:cNvPr id="10" name="Grupo 9">
          <a:hlinkClick xmlns:r="http://schemas.openxmlformats.org/officeDocument/2006/relationships" r:id="rId4" tooltip="Desarrolle Negocios de Micro Franquicias con 4 microempresas"/>
          <a:extLst>
            <a:ext uri="{FF2B5EF4-FFF2-40B4-BE49-F238E27FC236}">
              <a16:creationId xmlns:a16="http://schemas.microsoft.com/office/drawing/2014/main" id="{E3F8E184-5ADA-4144-9951-AAC5493B3B23}"/>
            </a:ext>
          </a:extLst>
        </xdr:cNvPr>
        <xdr:cNvGrpSpPr/>
      </xdr:nvGrpSpPr>
      <xdr:grpSpPr>
        <a:xfrm>
          <a:off x="1485900" y="4136678"/>
          <a:ext cx="2506980" cy="846802"/>
          <a:chOff x="1607820" y="4334798"/>
          <a:chExt cx="2506980" cy="846802"/>
        </a:xfrm>
      </xdr:grpSpPr>
      <xdr:pic>
        <xdr:nvPicPr>
          <xdr:cNvPr id="8" name="Imagen 7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F4A339FB-29EE-4102-81F2-41B63A4492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A4AA4ED3-8F01-43B5-AA9D-FC9244B8E45C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Premium</a:t>
            </a:r>
            <a:r>
              <a:rPr lang="es-NI" sz="2000" b="0" i="0" u="none" strike="noStrike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Pro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5</xdr:col>
      <xdr:colOff>335280</xdr:colOff>
      <xdr:row>22</xdr:row>
      <xdr:rowOff>113318</xdr:rowOff>
    </xdr:from>
    <xdr:to>
      <xdr:col>8</xdr:col>
      <xdr:colOff>464820</xdr:colOff>
      <xdr:row>27</xdr:row>
      <xdr:rowOff>45720</xdr:rowOff>
    </xdr:to>
    <xdr:grpSp>
      <xdr:nvGrpSpPr>
        <xdr:cNvPr id="11" name="Grupo 10">
          <a:hlinkClick xmlns:r="http://schemas.openxmlformats.org/officeDocument/2006/relationships" r:id="rId6" tooltip="Desarrolle Negocios de Micro Franquicias con 3 microempresas"/>
          <a:extLst>
            <a:ext uri="{FF2B5EF4-FFF2-40B4-BE49-F238E27FC236}">
              <a16:creationId xmlns:a16="http://schemas.microsoft.com/office/drawing/2014/main" id="{DBB444A6-D050-40EC-BC14-A3C1222E76B8}"/>
            </a:ext>
          </a:extLst>
        </xdr:cNvPr>
        <xdr:cNvGrpSpPr/>
      </xdr:nvGrpSpPr>
      <xdr:grpSpPr>
        <a:xfrm>
          <a:off x="4297680" y="4136678"/>
          <a:ext cx="2506980" cy="846802"/>
          <a:chOff x="1607820" y="4334798"/>
          <a:chExt cx="2506980" cy="846802"/>
        </a:xfrm>
      </xdr:grpSpPr>
      <xdr:pic>
        <xdr:nvPicPr>
          <xdr:cNvPr id="12" name="Imagen 11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2C4E77B0-D97D-46A8-8CA4-CDE15DD9EF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848BEE40-6289-4DFA-891B-57958F17A27D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Premium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9</xdr:col>
      <xdr:colOff>7620</xdr:colOff>
      <xdr:row>22</xdr:row>
      <xdr:rowOff>120938</xdr:rowOff>
    </xdr:from>
    <xdr:to>
      <xdr:col>12</xdr:col>
      <xdr:colOff>137160</xdr:colOff>
      <xdr:row>27</xdr:row>
      <xdr:rowOff>53340</xdr:rowOff>
    </xdr:to>
    <xdr:grpSp>
      <xdr:nvGrpSpPr>
        <xdr:cNvPr id="18" name="Grupo 17">
          <a:hlinkClick xmlns:r="http://schemas.openxmlformats.org/officeDocument/2006/relationships" r:id="rId7" tooltip="Desarrolle Negocios de Micro Franquicias con 2 microempresas"/>
          <a:extLst>
            <a:ext uri="{FF2B5EF4-FFF2-40B4-BE49-F238E27FC236}">
              <a16:creationId xmlns:a16="http://schemas.microsoft.com/office/drawing/2014/main" id="{041AD5C2-9588-4D3B-A14E-5C56216C0B4E}"/>
            </a:ext>
          </a:extLst>
        </xdr:cNvPr>
        <xdr:cNvGrpSpPr/>
      </xdr:nvGrpSpPr>
      <xdr:grpSpPr>
        <a:xfrm>
          <a:off x="7139940" y="4144298"/>
          <a:ext cx="2506980" cy="846802"/>
          <a:chOff x="1607820" y="4334798"/>
          <a:chExt cx="2506980" cy="846802"/>
        </a:xfrm>
      </xdr:grpSpPr>
      <xdr:pic>
        <xdr:nvPicPr>
          <xdr:cNvPr id="19" name="Imagen 18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E6C76E28-3CB4-452F-A495-CA94523D0A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0" name="CuadroTexto 19">
            <a:extLst>
              <a:ext uri="{FF2B5EF4-FFF2-40B4-BE49-F238E27FC236}">
                <a16:creationId xmlns:a16="http://schemas.microsoft.com/office/drawing/2014/main" id="{189142AB-CAEA-412F-BBF9-9E97960A8C4C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Green Pro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464820</xdr:colOff>
      <xdr:row>22</xdr:row>
      <xdr:rowOff>120938</xdr:rowOff>
    </xdr:from>
    <xdr:to>
      <xdr:col>15</xdr:col>
      <xdr:colOff>594360</xdr:colOff>
      <xdr:row>27</xdr:row>
      <xdr:rowOff>53340</xdr:rowOff>
    </xdr:to>
    <xdr:grpSp>
      <xdr:nvGrpSpPr>
        <xdr:cNvPr id="21" name="Grupo 20">
          <a:hlinkClick xmlns:r="http://schemas.openxmlformats.org/officeDocument/2006/relationships" r:id="rId8" tooltip="Desarrolle Negocios de Micro Franquicias con 1 microempresa"/>
          <a:extLst>
            <a:ext uri="{FF2B5EF4-FFF2-40B4-BE49-F238E27FC236}">
              <a16:creationId xmlns:a16="http://schemas.microsoft.com/office/drawing/2014/main" id="{BB8F9425-8C29-4562-AD37-366CF1A947A9}"/>
            </a:ext>
          </a:extLst>
        </xdr:cNvPr>
        <xdr:cNvGrpSpPr/>
      </xdr:nvGrpSpPr>
      <xdr:grpSpPr>
        <a:xfrm>
          <a:off x="9974580" y="4144298"/>
          <a:ext cx="2506980" cy="846802"/>
          <a:chOff x="1607820" y="4334798"/>
          <a:chExt cx="2506980" cy="846802"/>
        </a:xfrm>
      </xdr:grpSpPr>
      <xdr:pic>
        <xdr:nvPicPr>
          <xdr:cNvPr id="22" name="Imagen 21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2CFCB425-A2A1-4497-B2EC-CBC9E8E487E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3" name="CuadroTexto 22">
            <a:extLst>
              <a:ext uri="{FF2B5EF4-FFF2-40B4-BE49-F238E27FC236}">
                <a16:creationId xmlns:a16="http://schemas.microsoft.com/office/drawing/2014/main" id="{B55D54DF-0B30-41DE-90E8-E299A682EBD0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Green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487680</xdr:colOff>
      <xdr:row>15</xdr:row>
      <xdr:rowOff>160020</xdr:rowOff>
    </xdr:from>
    <xdr:to>
      <xdr:col>6</xdr:col>
      <xdr:colOff>617220</xdr:colOff>
      <xdr:row>20</xdr:row>
      <xdr:rowOff>92422</xdr:rowOff>
    </xdr:to>
    <xdr:grpSp>
      <xdr:nvGrpSpPr>
        <xdr:cNvPr id="33" name="Grupo 32">
          <a:hlinkClick xmlns:r="http://schemas.openxmlformats.org/officeDocument/2006/relationships" r:id="rId9" tooltip="Desarrolle Negocios de Micro Franquicias con 10 microempresas"/>
          <a:extLst>
            <a:ext uri="{FF2B5EF4-FFF2-40B4-BE49-F238E27FC236}">
              <a16:creationId xmlns:a16="http://schemas.microsoft.com/office/drawing/2014/main" id="{9609B080-9A85-4F55-B43D-DBCDEC4FD63D}"/>
            </a:ext>
          </a:extLst>
        </xdr:cNvPr>
        <xdr:cNvGrpSpPr/>
      </xdr:nvGrpSpPr>
      <xdr:grpSpPr>
        <a:xfrm>
          <a:off x="2865120" y="2903220"/>
          <a:ext cx="2506980" cy="846802"/>
          <a:chOff x="1607820" y="4334798"/>
          <a:chExt cx="2506980" cy="846802"/>
        </a:xfrm>
      </xdr:grpSpPr>
      <xdr:pic>
        <xdr:nvPicPr>
          <xdr:cNvPr id="34" name="Imagen 33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5AEE1792-0DE1-44FB-820D-D10A5963AE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CuadroTexto 34">
            <a:extLst>
              <a:ext uri="{FF2B5EF4-FFF2-40B4-BE49-F238E27FC236}">
                <a16:creationId xmlns:a16="http://schemas.microsoft.com/office/drawing/2014/main" id="{5A617F30-21BF-44DE-81FB-684159021DF5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Platinum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7</xdr:col>
      <xdr:colOff>160020</xdr:colOff>
      <xdr:row>15</xdr:row>
      <xdr:rowOff>167640</xdr:rowOff>
    </xdr:from>
    <xdr:to>
      <xdr:col>10</xdr:col>
      <xdr:colOff>289560</xdr:colOff>
      <xdr:row>20</xdr:row>
      <xdr:rowOff>100042</xdr:rowOff>
    </xdr:to>
    <xdr:grpSp>
      <xdr:nvGrpSpPr>
        <xdr:cNvPr id="36" name="Grupo 35">
          <a:hlinkClick xmlns:r="http://schemas.openxmlformats.org/officeDocument/2006/relationships" r:id="rId10" tooltip="Desarrolle Negocios de Micro Franquicias con 7 microempresas"/>
          <a:extLst>
            <a:ext uri="{FF2B5EF4-FFF2-40B4-BE49-F238E27FC236}">
              <a16:creationId xmlns:a16="http://schemas.microsoft.com/office/drawing/2014/main" id="{C586D98B-0596-47CC-AACD-FB26CDAFF1CB}"/>
            </a:ext>
          </a:extLst>
        </xdr:cNvPr>
        <xdr:cNvGrpSpPr/>
      </xdr:nvGrpSpPr>
      <xdr:grpSpPr>
        <a:xfrm>
          <a:off x="5707380" y="2910840"/>
          <a:ext cx="2506980" cy="846802"/>
          <a:chOff x="1607820" y="4334798"/>
          <a:chExt cx="2506980" cy="846802"/>
        </a:xfrm>
      </xdr:grpSpPr>
      <xdr:pic>
        <xdr:nvPicPr>
          <xdr:cNvPr id="37" name="Imagen 36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C29D1CAB-3A3B-49BE-9CDE-E56D4537AC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8" name="CuadroTexto 37">
            <a:extLst>
              <a:ext uri="{FF2B5EF4-FFF2-40B4-BE49-F238E27FC236}">
                <a16:creationId xmlns:a16="http://schemas.microsoft.com/office/drawing/2014/main" id="{DFD49A62-E5C9-4ED5-979A-CD84FCBC2BB4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Gold Pro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10</xdr:col>
      <xdr:colOff>617220</xdr:colOff>
      <xdr:row>15</xdr:row>
      <xdr:rowOff>167640</xdr:rowOff>
    </xdr:from>
    <xdr:to>
      <xdr:col>13</xdr:col>
      <xdr:colOff>746760</xdr:colOff>
      <xdr:row>20</xdr:row>
      <xdr:rowOff>100042</xdr:rowOff>
    </xdr:to>
    <xdr:grpSp>
      <xdr:nvGrpSpPr>
        <xdr:cNvPr id="39" name="Grupo 38">
          <a:hlinkClick xmlns:r="http://schemas.openxmlformats.org/officeDocument/2006/relationships" r:id="rId11" tooltip="Desarrolle Negocios de Micro Franquicias con 5 microempresas"/>
          <a:extLst>
            <a:ext uri="{FF2B5EF4-FFF2-40B4-BE49-F238E27FC236}">
              <a16:creationId xmlns:a16="http://schemas.microsoft.com/office/drawing/2014/main" id="{0F59862A-8485-4B15-A4B8-1E6FA45260C0}"/>
            </a:ext>
          </a:extLst>
        </xdr:cNvPr>
        <xdr:cNvGrpSpPr/>
      </xdr:nvGrpSpPr>
      <xdr:grpSpPr>
        <a:xfrm>
          <a:off x="8542020" y="2910840"/>
          <a:ext cx="2506980" cy="846802"/>
          <a:chOff x="1607820" y="4334798"/>
          <a:chExt cx="2506980" cy="846802"/>
        </a:xfrm>
      </xdr:grpSpPr>
      <xdr:pic>
        <xdr:nvPicPr>
          <xdr:cNvPr id="40" name="Imagen 39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D568774D-98FC-4551-A93A-29FCE7391AD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1" name="CuadroTexto 40">
            <a:extLst>
              <a:ext uri="{FF2B5EF4-FFF2-40B4-BE49-F238E27FC236}">
                <a16:creationId xmlns:a16="http://schemas.microsoft.com/office/drawing/2014/main" id="{641EAA5A-A1CF-4F57-BD28-B21F4628E571}"/>
              </a:ext>
            </a:extLst>
          </xdr:cNvPr>
          <xdr:cNvSpPr txBox="1"/>
        </xdr:nvSpPr>
        <xdr:spPr>
          <a:xfrm>
            <a:off x="2065020" y="4472940"/>
            <a:ext cx="1562100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20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Gold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11</xdr:col>
      <xdr:colOff>716280</xdr:colOff>
      <xdr:row>2</xdr:row>
      <xdr:rowOff>121920</xdr:rowOff>
    </xdr:from>
    <xdr:to>
      <xdr:col>14</xdr:col>
      <xdr:colOff>365760</xdr:colOff>
      <xdr:row>5</xdr:row>
      <xdr:rowOff>168622</xdr:rowOff>
    </xdr:to>
    <xdr:grpSp>
      <xdr:nvGrpSpPr>
        <xdr:cNvPr id="28" name="Grupo 27">
          <a:hlinkClick xmlns:r="http://schemas.openxmlformats.org/officeDocument/2006/relationships" r:id="rId12" tooltip="Desarrolle Negocios de Micro Franquicias con 1 microempresa"/>
          <a:extLst>
            <a:ext uri="{FF2B5EF4-FFF2-40B4-BE49-F238E27FC236}">
              <a16:creationId xmlns:a16="http://schemas.microsoft.com/office/drawing/2014/main" id="{EF77AFA0-4075-43E8-9B63-85134A4F97C4}"/>
            </a:ext>
          </a:extLst>
        </xdr:cNvPr>
        <xdr:cNvGrpSpPr/>
      </xdr:nvGrpSpPr>
      <xdr:grpSpPr>
        <a:xfrm>
          <a:off x="9433560" y="487680"/>
          <a:ext cx="2026920" cy="595342"/>
          <a:chOff x="1607820" y="4334798"/>
          <a:chExt cx="2506980" cy="846802"/>
        </a:xfrm>
      </xdr:grpSpPr>
      <xdr:pic>
        <xdr:nvPicPr>
          <xdr:cNvPr id="29" name="Imagen 28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E464714A-CBB0-42BE-85F0-C7A577FC98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0" y="4334798"/>
            <a:ext cx="2506980" cy="846802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984AEFA5-764F-490F-824B-F3F9DEE1499C}"/>
              </a:ext>
            </a:extLst>
          </xdr:cNvPr>
          <xdr:cNvSpPr txBox="1"/>
        </xdr:nvSpPr>
        <xdr:spPr>
          <a:xfrm>
            <a:off x="1918836" y="4472939"/>
            <a:ext cx="1896778" cy="5867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6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Pagos</a:t>
            </a:r>
            <a:r>
              <a:rPr lang="es-NI" sz="1600" b="0" i="0" u="none" strike="noStrike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Contratos</a:t>
            </a:r>
            <a:endParaRPr lang="es-NI" sz="1600" b="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411480</xdr:colOff>
      <xdr:row>19</xdr:row>
      <xdr:rowOff>76200</xdr:rowOff>
    </xdr:from>
    <xdr:to>
      <xdr:col>11</xdr:col>
      <xdr:colOff>403860</xdr:colOff>
      <xdr:row>21</xdr:row>
      <xdr:rowOff>174677</xdr:rowOff>
    </xdr:to>
    <xdr:pic>
      <xdr:nvPicPr>
        <xdr:cNvPr id="4" name="Imagen 3" descr="Vector Transparente PNG Y SVG De Trazo De Icono De Sitio Web Www">
          <a:hlinkClick xmlns:r="http://schemas.openxmlformats.org/officeDocument/2006/relationships" r:id="rId1" tooltip="https://lexincorp.com/"/>
          <a:extLst>
            <a:ext uri="{FF2B5EF4-FFF2-40B4-BE49-F238E27FC236}">
              <a16:creationId xmlns:a16="http://schemas.microsoft.com/office/drawing/2014/main" id="{2BE1B5D5-EA4D-4653-B914-382E6EF4E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9403080" y="300228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495300</xdr:colOff>
      <xdr:row>15</xdr:row>
      <xdr:rowOff>83820</xdr:rowOff>
    </xdr:from>
    <xdr:to>
      <xdr:col>13</xdr:col>
      <xdr:colOff>208577</xdr:colOff>
      <xdr:row>18</xdr:row>
      <xdr:rowOff>103436</xdr:rowOff>
    </xdr:to>
    <xdr:pic>
      <xdr:nvPicPr>
        <xdr:cNvPr id="5" name="Imagen 4">
          <a:hlinkClick xmlns:r="http://schemas.openxmlformats.org/officeDocument/2006/relationships" r:id="rId1" tooltip="Crea Contratos de Franquicias"/>
          <a:extLst>
            <a:ext uri="{FF2B5EF4-FFF2-40B4-BE49-F238E27FC236}">
              <a16:creationId xmlns:a16="http://schemas.microsoft.com/office/drawing/2014/main" id="{B3548FC6-A843-4EC1-B400-6A896EF6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2278380"/>
          <a:ext cx="2243117" cy="568256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22</xdr:row>
      <xdr:rowOff>22860</xdr:rowOff>
    </xdr:from>
    <xdr:to>
      <xdr:col>13</xdr:col>
      <xdr:colOff>754380</xdr:colOff>
      <xdr:row>24</xdr:row>
      <xdr:rowOff>137160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191AB3B-5CF1-4764-9B30-8089E5785BC9}"/>
            </a:ext>
          </a:extLst>
        </xdr:cNvPr>
        <xdr:cNvSpPr txBox="1"/>
      </xdr:nvSpPr>
      <xdr:spPr>
        <a:xfrm>
          <a:off x="8991600" y="3497580"/>
          <a:ext cx="328422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Centroamérica y México: Contratos Franquicias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Norma relaciones contractuales de Franquicias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  <xdr:twoCellAnchor>
    <xdr:from>
      <xdr:col>0</xdr:col>
      <xdr:colOff>190500</xdr:colOff>
      <xdr:row>1</xdr:row>
      <xdr:rowOff>121920</xdr:rowOff>
    </xdr:from>
    <xdr:to>
      <xdr:col>1</xdr:col>
      <xdr:colOff>702940</xdr:colOff>
      <xdr:row>3</xdr:row>
      <xdr:rowOff>139064</xdr:rowOff>
    </xdr:to>
    <xdr:grpSp>
      <xdr:nvGrpSpPr>
        <xdr:cNvPr id="8" name="Grupo 7">
          <a:hlinkClick xmlns:r="http://schemas.openxmlformats.org/officeDocument/2006/relationships" r:id="rId4" tooltip="Menú de Programas de Negocios"/>
          <a:extLst>
            <a:ext uri="{FF2B5EF4-FFF2-40B4-BE49-F238E27FC236}">
              <a16:creationId xmlns:a16="http://schemas.microsoft.com/office/drawing/2014/main" id="{BAB4F352-8E64-42EB-AD94-B76A4E5E2A77}"/>
            </a:ext>
          </a:extLst>
        </xdr:cNvPr>
        <xdr:cNvGrpSpPr/>
      </xdr:nvGrpSpPr>
      <xdr:grpSpPr>
        <a:xfrm>
          <a:off x="190500" y="304800"/>
          <a:ext cx="1304920" cy="542924"/>
          <a:chOff x="1607825" y="4334798"/>
          <a:chExt cx="1304920" cy="542924"/>
        </a:xfrm>
      </xdr:grpSpPr>
      <xdr:pic>
        <xdr:nvPicPr>
          <xdr:cNvPr id="9" name="Imagen 8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7BB7C4A7-E87B-43B8-9A7B-82B30CD3D3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714EA42A-73C3-4C23-863D-E54CEEF721D3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350520</xdr:colOff>
      <xdr:row>0</xdr:row>
      <xdr:rowOff>121920</xdr:rowOff>
    </xdr:from>
    <xdr:to>
      <xdr:col>4</xdr:col>
      <xdr:colOff>561340</xdr:colOff>
      <xdr:row>9</xdr:row>
      <xdr:rowOff>22860</xdr:rowOff>
    </xdr:to>
    <xdr:pic>
      <xdr:nvPicPr>
        <xdr:cNvPr id="2" name="Imagen 1">
          <a:hlinkClick xmlns:r="http://schemas.openxmlformats.org/officeDocument/2006/relationships" r:id="rId1" tooltip="Dirección General de Franquicias"/>
          <a:extLst>
            <a:ext uri="{FF2B5EF4-FFF2-40B4-BE49-F238E27FC236}">
              <a16:creationId xmlns:a16="http://schemas.microsoft.com/office/drawing/2014/main" id="{EE81745C-9F93-4EC5-BCF5-E4276EF4AE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363"/>
        <a:stretch/>
      </xdr:blipFill>
      <xdr:spPr>
        <a:xfrm>
          <a:off x="716280" y="121920"/>
          <a:ext cx="2969260" cy="154686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601980</xdr:colOff>
      <xdr:row>23</xdr:row>
      <xdr:rowOff>167640</xdr:rowOff>
    </xdr:from>
    <xdr:to>
      <xdr:col>3</xdr:col>
      <xdr:colOff>986945</xdr:colOff>
      <xdr:row>29</xdr:row>
      <xdr:rowOff>60960</xdr:rowOff>
    </xdr:to>
    <xdr:pic>
      <xdr:nvPicPr>
        <xdr:cNvPr id="3" name="Imagen 2">
          <a:hlinkClick xmlns:r="http://schemas.openxmlformats.org/officeDocument/2006/relationships" r:id="rId3" tooltip="Dirección Ejecutiva de Franquicias"/>
          <a:extLst>
            <a:ext uri="{FF2B5EF4-FFF2-40B4-BE49-F238E27FC236}">
              <a16:creationId xmlns:a16="http://schemas.microsoft.com/office/drawing/2014/main" id="{12AFC909-552D-40CF-A3B8-E7173E7A7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778"/>
        <a:stretch/>
      </xdr:blipFill>
      <xdr:spPr>
        <a:xfrm>
          <a:off x="365760" y="4373880"/>
          <a:ext cx="2571905" cy="990600"/>
        </a:xfrm>
        <a:prstGeom prst="rect">
          <a:avLst/>
        </a:prstGeom>
      </xdr:spPr>
    </xdr:pic>
    <xdr:clientData/>
  </xdr:twoCellAnchor>
  <xdr:twoCellAnchor editAs="oneCell">
    <xdr:from>
      <xdr:col>4</xdr:col>
      <xdr:colOff>403860</xdr:colOff>
      <xdr:row>24</xdr:row>
      <xdr:rowOff>0</xdr:rowOff>
    </xdr:from>
    <xdr:to>
      <xdr:col>8</xdr:col>
      <xdr:colOff>304800</xdr:colOff>
      <xdr:row>28</xdr:row>
      <xdr:rowOff>129540</xdr:rowOff>
    </xdr:to>
    <xdr:pic>
      <xdr:nvPicPr>
        <xdr:cNvPr id="4" name="Imagen 3">
          <a:hlinkClick xmlns:r="http://schemas.openxmlformats.org/officeDocument/2006/relationships" r:id="rId5" tooltip="Dirección Jurídica Franquicias para USA"/>
          <a:extLst>
            <a:ext uri="{FF2B5EF4-FFF2-40B4-BE49-F238E27FC236}">
              <a16:creationId xmlns:a16="http://schemas.microsoft.com/office/drawing/2014/main" id="{FC5BF4F7-D84F-4F4E-8A27-1E486D71B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4" b="16543"/>
        <a:stretch/>
      </xdr:blipFill>
      <xdr:spPr>
        <a:xfrm>
          <a:off x="3528060" y="4389120"/>
          <a:ext cx="3070860" cy="861060"/>
        </a:xfrm>
        <a:prstGeom prst="rect">
          <a:avLst/>
        </a:prstGeom>
      </xdr:spPr>
    </xdr:pic>
    <xdr:clientData/>
  </xdr:twoCellAnchor>
  <xdr:twoCellAnchor editAs="oneCell">
    <xdr:from>
      <xdr:col>10</xdr:col>
      <xdr:colOff>182880</xdr:colOff>
      <xdr:row>24</xdr:row>
      <xdr:rowOff>170590</xdr:rowOff>
    </xdr:from>
    <xdr:to>
      <xdr:col>12</xdr:col>
      <xdr:colOff>420814</xdr:colOff>
      <xdr:row>28</xdr:row>
      <xdr:rowOff>175337</xdr:rowOff>
    </xdr:to>
    <xdr:pic>
      <xdr:nvPicPr>
        <xdr:cNvPr id="5" name="Imagen 4">
          <a:hlinkClick xmlns:r="http://schemas.openxmlformats.org/officeDocument/2006/relationships" r:id="rId7" tooltip="Dirección Jurídica Franquicias para Centroamérica"/>
          <a:extLst>
            <a:ext uri="{FF2B5EF4-FFF2-40B4-BE49-F238E27FC236}">
              <a16:creationId xmlns:a16="http://schemas.microsoft.com/office/drawing/2014/main" id="{CD443DF3-4E82-496F-B334-6073D300C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4320" y="4559710"/>
          <a:ext cx="1822894" cy="736267"/>
        </a:xfrm>
        <a:prstGeom prst="rect">
          <a:avLst/>
        </a:prstGeom>
      </xdr:spPr>
    </xdr:pic>
    <xdr:clientData/>
  </xdr:twoCellAnchor>
  <xdr:twoCellAnchor>
    <xdr:from>
      <xdr:col>1</xdr:col>
      <xdr:colOff>594360</xdr:colOff>
      <xdr:row>17</xdr:row>
      <xdr:rowOff>22860</xdr:rowOff>
    </xdr:from>
    <xdr:to>
      <xdr:col>15</xdr:col>
      <xdr:colOff>502920</xdr:colOff>
      <xdr:row>19</xdr:row>
      <xdr:rowOff>83820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ED069024-D566-4389-8084-FA2B38B4730C}"/>
            </a:ext>
          </a:extLst>
        </xdr:cNvPr>
        <xdr:cNvSpPr txBox="1"/>
      </xdr:nvSpPr>
      <xdr:spPr>
        <a:xfrm>
          <a:off x="960120" y="3131820"/>
          <a:ext cx="11445240" cy="4267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4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RESPALDO PROFESIONAL Y LICENCIAS DE FRANQUICIAS POR PROGRAMA</a:t>
          </a:r>
          <a:r>
            <a:rPr lang="es-NI" sz="24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</a:t>
          </a:r>
          <a:endParaRPr lang="es-NI" sz="24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16</xdr:col>
      <xdr:colOff>45721</xdr:colOff>
      <xdr:row>13</xdr:row>
      <xdr:rowOff>99060</xdr:rowOff>
    </xdr:from>
    <xdr:to>
      <xdr:col>16</xdr:col>
      <xdr:colOff>496295</xdr:colOff>
      <xdr:row>15</xdr:row>
      <xdr:rowOff>177605</xdr:rowOff>
    </xdr:to>
    <xdr:pic>
      <xdr:nvPicPr>
        <xdr:cNvPr id="8" name="Imagen 7">
          <a:hlinkClick xmlns:r="http://schemas.openxmlformats.org/officeDocument/2006/relationships" r:id="rId9" tooltip="Indice de Programas de Negocios"/>
          <a:extLst>
            <a:ext uri="{FF2B5EF4-FFF2-40B4-BE49-F238E27FC236}">
              <a16:creationId xmlns:a16="http://schemas.microsoft.com/office/drawing/2014/main" id="{DC501109-B346-4173-9816-9DC6F66D3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2740641" y="2476500"/>
          <a:ext cx="450574" cy="444305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110784</xdr:rowOff>
    </xdr:from>
    <xdr:to>
      <xdr:col>16</xdr:col>
      <xdr:colOff>88147</xdr:colOff>
      <xdr:row>16</xdr:row>
      <xdr:rowOff>93200</xdr:rowOff>
    </xdr:to>
    <xdr:sp macro="" textlink="">
      <xdr:nvSpPr>
        <xdr:cNvPr id="9" name="CuadroTexto 8">
          <a:hlinkClick xmlns:r="http://schemas.openxmlformats.org/officeDocument/2006/relationships" r:id="rId9" tooltip="Indice de Programas de Negocios"/>
          <a:extLst>
            <a:ext uri="{FF2B5EF4-FFF2-40B4-BE49-F238E27FC236}">
              <a16:creationId xmlns:a16="http://schemas.microsoft.com/office/drawing/2014/main" id="{73E86FAC-E9D2-41E4-AFCB-21DE24391005}"/>
            </a:ext>
          </a:extLst>
        </xdr:cNvPr>
        <xdr:cNvSpPr txBox="1"/>
      </xdr:nvSpPr>
      <xdr:spPr>
        <a:xfrm>
          <a:off x="11902440" y="2488224"/>
          <a:ext cx="880627" cy="5310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NI" sz="1050" b="1">
              <a:solidFill>
                <a:schemeClr val="accent1">
                  <a:lumMod val="50000"/>
                </a:schemeClr>
              </a:solidFill>
            </a:rPr>
            <a:t>Página anterior</a:t>
          </a:r>
        </a:p>
      </xdr:txBody>
    </xdr:sp>
    <xdr:clientData/>
  </xdr:twoCellAnchor>
  <xdr:twoCellAnchor editAs="oneCell">
    <xdr:from>
      <xdr:col>1</xdr:col>
      <xdr:colOff>525780</xdr:colOff>
      <xdr:row>9</xdr:row>
      <xdr:rowOff>53340</xdr:rowOff>
    </xdr:from>
    <xdr:to>
      <xdr:col>2</xdr:col>
      <xdr:colOff>670560</xdr:colOff>
      <xdr:row>11</xdr:row>
      <xdr:rowOff>151817</xdr:rowOff>
    </xdr:to>
    <xdr:pic>
      <xdr:nvPicPr>
        <xdr:cNvPr id="10" name="Imagen 9" descr="Vector Transparente PNG Y SVG De Trazo De Icono De Sitio Web Www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FABC484-5CF3-457D-A5E9-C827F6699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891540" y="169926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624840</xdr:colOff>
      <xdr:row>29</xdr:row>
      <xdr:rowOff>45720</xdr:rowOff>
    </xdr:from>
    <xdr:to>
      <xdr:col>2</xdr:col>
      <xdr:colOff>144780</xdr:colOff>
      <xdr:row>31</xdr:row>
      <xdr:rowOff>144197</xdr:rowOff>
    </xdr:to>
    <xdr:pic>
      <xdr:nvPicPr>
        <xdr:cNvPr id="11" name="Imagen 10" descr="Vector Transparente PNG Y SVG De Trazo De Icono De Sitio Web Www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7363D0-84A9-4B9F-8132-37E73E1468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365760" y="534924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617220</xdr:colOff>
      <xdr:row>29</xdr:row>
      <xdr:rowOff>45720</xdr:rowOff>
    </xdr:from>
    <xdr:to>
      <xdr:col>5</xdr:col>
      <xdr:colOff>762000</xdr:colOff>
      <xdr:row>31</xdr:row>
      <xdr:rowOff>144197</xdr:rowOff>
    </xdr:to>
    <xdr:pic>
      <xdr:nvPicPr>
        <xdr:cNvPr id="12" name="Imagen 11" descr="Vector Transparente PNG Y SVG De Trazo De Icono De Sitio Web Www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80CC2E-4E22-4E10-A1B5-6D0D32CEF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3741420" y="534924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617220</xdr:colOff>
      <xdr:row>29</xdr:row>
      <xdr:rowOff>45720</xdr:rowOff>
    </xdr:from>
    <xdr:to>
      <xdr:col>10</xdr:col>
      <xdr:colOff>762000</xdr:colOff>
      <xdr:row>31</xdr:row>
      <xdr:rowOff>144197</xdr:rowOff>
    </xdr:to>
    <xdr:pic>
      <xdr:nvPicPr>
        <xdr:cNvPr id="13" name="Imagen 12" descr="Vector Transparente PNG Y SVG De Trazo De Icono De Sitio Web Www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63FDB6C-BF96-4659-A741-8E82B2FDCE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7536180" y="534924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480060</xdr:colOff>
      <xdr:row>19</xdr:row>
      <xdr:rowOff>0</xdr:rowOff>
    </xdr:from>
    <xdr:to>
      <xdr:col>17</xdr:col>
      <xdr:colOff>243840</xdr:colOff>
      <xdr:row>22</xdr:row>
      <xdr:rowOff>152400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48A1E23B-4E92-4E6A-82DA-E530642137C0}"/>
            </a:ext>
          </a:extLst>
        </xdr:cNvPr>
        <xdr:cNvSpPr txBox="1"/>
      </xdr:nvSpPr>
      <xdr:spPr>
        <a:xfrm>
          <a:off x="365760" y="3474720"/>
          <a:ext cx="1336548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800" b="1" i="0" u="none" strike="noStrike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Cada</a:t>
          </a:r>
          <a:r>
            <a:rPr lang="es-NI" sz="1800" b="1" i="0" u="none" strike="noStrike" baseline="0">
              <a:solidFill>
                <a:srgbClr val="7030A0"/>
              </a:solidFill>
              <a:effectLst/>
              <a:latin typeface="+mn-lt"/>
              <a:ea typeface="+mn-ea"/>
              <a:cs typeface="+mn-cs"/>
            </a:rPr>
            <a:t> uno de los Programas de Negocios han sido elaborados para la comodidad y tamaño de su inversión. Al convertirse en un patrocinador por programa, se convierte en un Socio Franquiciante. Todo avalado y respaldado por contratos legalmente protegidos.</a:t>
          </a:r>
          <a:endParaRPr lang="es-NI" sz="1800" b="1">
            <a:solidFill>
              <a:srgbClr val="7030A0"/>
            </a:solidFill>
          </a:endParaRPr>
        </a:p>
      </xdr:txBody>
    </xdr:sp>
    <xdr:clientData/>
  </xdr:twoCellAnchor>
  <xdr:twoCellAnchor>
    <xdr:from>
      <xdr:col>1</xdr:col>
      <xdr:colOff>182880</xdr:colOff>
      <xdr:row>11</xdr:row>
      <xdr:rowOff>129540</xdr:rowOff>
    </xdr:from>
    <xdr:to>
      <xdr:col>4</xdr:col>
      <xdr:colOff>662940</xdr:colOff>
      <xdr:row>14</xdr:row>
      <xdr:rowOff>60960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44197F2E-264D-4E87-86C6-BFC037D91EE6}"/>
            </a:ext>
          </a:extLst>
        </xdr:cNvPr>
        <xdr:cNvSpPr txBox="1"/>
      </xdr:nvSpPr>
      <xdr:spPr>
        <a:xfrm>
          <a:off x="548640" y="2141220"/>
          <a:ext cx="323850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México y Florida, USA: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Agencia Coach Franquiciantes y Franquiciados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  <xdr:twoCellAnchor editAs="oneCell">
    <xdr:from>
      <xdr:col>13</xdr:col>
      <xdr:colOff>617220</xdr:colOff>
      <xdr:row>29</xdr:row>
      <xdr:rowOff>38100</xdr:rowOff>
    </xdr:from>
    <xdr:to>
      <xdr:col>14</xdr:col>
      <xdr:colOff>762000</xdr:colOff>
      <xdr:row>31</xdr:row>
      <xdr:rowOff>136577</xdr:rowOff>
    </xdr:to>
    <xdr:pic>
      <xdr:nvPicPr>
        <xdr:cNvPr id="17" name="Imagen 16" descr="Vector Transparente PNG Y SVG De Trazo De Icono De Sitio Web Www">
          <a:hlinkClick xmlns:r="http://schemas.openxmlformats.org/officeDocument/2006/relationships" r:id="rId13" tooltip="https://lexincorp.com/"/>
          <a:extLst>
            <a:ext uri="{FF2B5EF4-FFF2-40B4-BE49-F238E27FC236}">
              <a16:creationId xmlns:a16="http://schemas.microsoft.com/office/drawing/2014/main" id="{9CDD99B5-8F6B-4899-B363-5CA148E205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51" b="24218"/>
        <a:stretch/>
      </xdr:blipFill>
      <xdr:spPr bwMode="auto">
        <a:xfrm>
          <a:off x="10934700" y="5341620"/>
          <a:ext cx="937260" cy="464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701040</xdr:colOff>
      <xdr:row>25</xdr:row>
      <xdr:rowOff>45720</xdr:rowOff>
    </xdr:from>
    <xdr:to>
      <xdr:col>16</xdr:col>
      <xdr:colOff>566717</xdr:colOff>
      <xdr:row>28</xdr:row>
      <xdr:rowOff>65336</xdr:rowOff>
    </xdr:to>
    <xdr:pic>
      <xdr:nvPicPr>
        <xdr:cNvPr id="18" name="Imagen 17">
          <a:hlinkClick xmlns:r="http://schemas.openxmlformats.org/officeDocument/2006/relationships" r:id="rId13" tooltip="Crea Contratos de Franquicias"/>
          <a:extLst>
            <a:ext uri="{FF2B5EF4-FFF2-40B4-BE49-F238E27FC236}">
              <a16:creationId xmlns:a16="http://schemas.microsoft.com/office/drawing/2014/main" id="{F3147746-C830-4BE1-B135-5E63BC8B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8520" y="4617720"/>
          <a:ext cx="2243117" cy="568256"/>
        </a:xfrm>
        <a:prstGeom prst="rect">
          <a:avLst/>
        </a:prstGeom>
      </xdr:spPr>
    </xdr:pic>
    <xdr:clientData/>
  </xdr:twoCellAnchor>
  <xdr:twoCellAnchor>
    <xdr:from>
      <xdr:col>0</xdr:col>
      <xdr:colOff>320040</xdr:colOff>
      <xdr:row>31</xdr:row>
      <xdr:rowOff>167640</xdr:rowOff>
    </xdr:from>
    <xdr:to>
      <xdr:col>4</xdr:col>
      <xdr:colOff>121920</xdr:colOff>
      <xdr:row>34</xdr:row>
      <xdr:rowOff>99060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E5B6404E-03CB-4B35-BD5E-ED00F86D2E29}"/>
            </a:ext>
          </a:extLst>
        </xdr:cNvPr>
        <xdr:cNvSpPr txBox="1"/>
      </xdr:nvSpPr>
      <xdr:spPr>
        <a:xfrm>
          <a:off x="320040" y="5836920"/>
          <a:ext cx="292608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Latinoamérica: Firma experta en Negocios. 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Crea Franquiciantes y Franquicias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  <xdr:twoCellAnchor>
    <xdr:from>
      <xdr:col>4</xdr:col>
      <xdr:colOff>335280</xdr:colOff>
      <xdr:row>31</xdr:row>
      <xdr:rowOff>167640</xdr:rowOff>
    </xdr:from>
    <xdr:to>
      <xdr:col>8</xdr:col>
      <xdr:colOff>449580</xdr:colOff>
      <xdr:row>34</xdr:row>
      <xdr:rowOff>99060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D6A64BA9-63E9-48FA-A8F6-4A43C65135F7}"/>
            </a:ext>
          </a:extLst>
        </xdr:cNvPr>
        <xdr:cNvSpPr txBox="1"/>
      </xdr:nvSpPr>
      <xdr:spPr>
        <a:xfrm>
          <a:off x="3459480" y="5836920"/>
          <a:ext cx="328422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Estados Unidos, California, Orange: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Firma que dinamiza Inversiones de Franquicias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  <xdr:twoCellAnchor>
    <xdr:from>
      <xdr:col>9</xdr:col>
      <xdr:colOff>30480</xdr:colOff>
      <xdr:row>31</xdr:row>
      <xdr:rowOff>167640</xdr:rowOff>
    </xdr:from>
    <xdr:to>
      <xdr:col>13</xdr:col>
      <xdr:colOff>289560</xdr:colOff>
      <xdr:row>34</xdr:row>
      <xdr:rowOff>99060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2699BA8A-E4FB-4027-B415-1C69240E0306}"/>
            </a:ext>
          </a:extLst>
        </xdr:cNvPr>
        <xdr:cNvSpPr txBox="1"/>
      </xdr:nvSpPr>
      <xdr:spPr>
        <a:xfrm>
          <a:off x="6949440" y="5836920"/>
          <a:ext cx="365760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Costa Rica, Centroamérica y México: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Coaching Jurídico de Franquicias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  <xdr:twoCellAnchor>
    <xdr:from>
      <xdr:col>13</xdr:col>
      <xdr:colOff>205740</xdr:colOff>
      <xdr:row>31</xdr:row>
      <xdr:rowOff>167640</xdr:rowOff>
    </xdr:from>
    <xdr:to>
      <xdr:col>17</xdr:col>
      <xdr:colOff>320040</xdr:colOff>
      <xdr:row>34</xdr:row>
      <xdr:rowOff>99060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A4F79903-1B96-4825-9DBA-452C9A4B1F1C}"/>
            </a:ext>
          </a:extLst>
        </xdr:cNvPr>
        <xdr:cNvSpPr txBox="1"/>
      </xdr:nvSpPr>
      <xdr:spPr>
        <a:xfrm>
          <a:off x="10523220" y="5836920"/>
          <a:ext cx="3284220" cy="480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1200" b="1" baseline="0">
              <a:solidFill>
                <a:srgbClr val="0070C0"/>
              </a:solidFill>
            </a:rPr>
            <a:t>Centroamérica y México: Contratos Franquicias</a:t>
          </a:r>
        </a:p>
        <a:p>
          <a:pPr algn="ctr"/>
          <a:r>
            <a:rPr lang="es-NI" sz="1200" b="1" baseline="0">
              <a:solidFill>
                <a:srgbClr val="0070C0"/>
              </a:solidFill>
            </a:rPr>
            <a:t>Norma relaciones contractuales de Franquicias</a:t>
          </a:r>
          <a:endParaRPr lang="es-NI" sz="1200" b="1">
            <a:solidFill>
              <a:srgbClr val="0070C0"/>
            </a:solidFill>
          </a:endParaRPr>
        </a:p>
      </xdr:txBody>
    </xdr:sp>
    <xdr:clientData/>
  </xdr:twoCellAnchor>
  <xdr:twoCellAnchor>
    <xdr:from>
      <xdr:col>5</xdr:col>
      <xdr:colOff>480060</xdr:colOff>
      <xdr:row>2</xdr:row>
      <xdr:rowOff>152400</xdr:rowOff>
    </xdr:from>
    <xdr:to>
      <xdr:col>14</xdr:col>
      <xdr:colOff>83820</xdr:colOff>
      <xdr:row>12</xdr:row>
      <xdr:rowOff>160020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9172F930-A8B5-465A-8108-B59FE7E006D5}"/>
            </a:ext>
          </a:extLst>
        </xdr:cNvPr>
        <xdr:cNvSpPr txBox="1"/>
      </xdr:nvSpPr>
      <xdr:spPr>
        <a:xfrm>
          <a:off x="4396740" y="518160"/>
          <a:ext cx="6797040" cy="1836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3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Somos una incubadora</a:t>
          </a:r>
          <a:r>
            <a:rPr lang="es-NI" sz="3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que crea micro franquicias centroamericanas para progresarlas en USA y México.</a:t>
          </a:r>
          <a:endParaRPr lang="es-NI" sz="32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31</xdr:row>
      <xdr:rowOff>180974</xdr:rowOff>
    </xdr:from>
    <xdr:to>
      <xdr:col>22</xdr:col>
      <xdr:colOff>57150</xdr:colOff>
      <xdr:row>47</xdr:row>
      <xdr:rowOff>19049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4FD0B68-5BFF-43D6-AE04-F18439E463BE}"/>
            </a:ext>
          </a:extLst>
        </xdr:cNvPr>
        <xdr:cNvSpPr txBox="1"/>
      </xdr:nvSpPr>
      <xdr:spPr>
        <a:xfrm>
          <a:off x="7543800" y="6000749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10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50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10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5" name="Flecha: hacia abajo 4">
          <a:extLst>
            <a:ext uri="{FF2B5EF4-FFF2-40B4-BE49-F238E27FC236}">
              <a16:creationId xmlns:a16="http://schemas.microsoft.com/office/drawing/2014/main" id="{AE608EC8-504B-409A-A32C-E5E15E689B1B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7" name="Grupo 6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91CDAEFC-16DC-4385-AB9C-AB74ED8AEFC5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8" name="Imagen 7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8E46DDD2-D920-44B0-941B-581E9E4AFBB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C4380A-16B7-4B07-ADB6-A5BCB6D2FA0B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2</xdr:row>
      <xdr:rowOff>76200</xdr:rowOff>
    </xdr:from>
    <xdr:to>
      <xdr:col>21</xdr:col>
      <xdr:colOff>832947</xdr:colOff>
      <xdr:row>31</xdr:row>
      <xdr:rowOff>174000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1FC1ACA-BD65-492C-8F66-A88C7A948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15226" y="485775"/>
          <a:ext cx="9795971" cy="550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92AF8EA9-160C-40EC-9834-BE6F58B2E9A7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7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35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7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2E8C4890-52D3-4E8C-A64E-FF24483ECD0C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9" name="Grupo 8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81A2F550-2124-436A-9008-FE4B7FA1B7EE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10" name="Imagen 9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74A6981B-DC19-45C7-92F7-5EBD619D15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EDDA59F3-7273-49B4-99CA-199B37C9FF92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2</xdr:row>
      <xdr:rowOff>76200</xdr:rowOff>
    </xdr:from>
    <xdr:to>
      <xdr:col>21</xdr:col>
      <xdr:colOff>832947</xdr:colOff>
      <xdr:row>31</xdr:row>
      <xdr:rowOff>174000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449D62E-7607-478C-994E-C74E0761D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3326" y="485775"/>
          <a:ext cx="9795971" cy="550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9BFA6C1-9317-4448-AA6E-6AB1C1B7B0FF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5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25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5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16560CBB-9FD8-4F2D-BB97-314A4EB845F4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6" name="Grupo 5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F55C12E9-A6F3-4577-94F9-DB43B9B2D4B0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7" name="Imagen 6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87F0D6BB-0306-4BF8-B277-638289AB9C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10672400-EE5A-4C17-8BDC-5EA08205741F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28576</xdr:colOff>
      <xdr:row>2</xdr:row>
      <xdr:rowOff>76200</xdr:rowOff>
    </xdr:from>
    <xdr:to>
      <xdr:col>22</xdr:col>
      <xdr:colOff>4272</xdr:colOff>
      <xdr:row>31</xdr:row>
      <xdr:rowOff>174000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08128C2-BFE6-4FAF-A8F9-ADEA7C6C0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62851" y="485775"/>
          <a:ext cx="9795971" cy="550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97C0954A-1E8F-4A35-AAB1-2C7C084B1470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4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20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4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3AA19E79-2D78-4B99-B7C1-244B7FA58FF7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6" name="Grupo 5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5CA283CE-110A-46FD-B324-DA006D993CB0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7" name="Imagen 6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F282FF33-7350-4E10-A48B-1510A9ADE9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B27883F3-7AF7-497E-972E-F9A7E29DC2D1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2</xdr:row>
      <xdr:rowOff>76200</xdr:rowOff>
    </xdr:from>
    <xdr:to>
      <xdr:col>21</xdr:col>
      <xdr:colOff>832947</xdr:colOff>
      <xdr:row>31</xdr:row>
      <xdr:rowOff>174000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0C5FD05-BA65-4F9A-87E8-1A7C28554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3326" y="485775"/>
          <a:ext cx="9795971" cy="550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403F1B27-1054-4702-A73E-1636083B5ECA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3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15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3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C7386688-1C1A-4552-AE15-0ADBE23378B1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9" name="Grupo 8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8F8EFC00-177A-4EB5-BAD3-0031BA2580A0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10" name="Imagen 9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2E94ACBF-5176-4321-8C0C-B85CF77F18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190997F5-B3FC-49FF-9E76-913C3E48641D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2</xdr:row>
      <xdr:rowOff>76200</xdr:rowOff>
    </xdr:from>
    <xdr:to>
      <xdr:col>22</xdr:col>
      <xdr:colOff>1149</xdr:colOff>
      <xdr:row>31</xdr:row>
      <xdr:rowOff>174000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D24A56F-7C3E-4836-B234-B1F527F74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3326" y="485775"/>
          <a:ext cx="9802373" cy="5508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6E2E052-B88A-4637-8EF1-E3DBAA4369ED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2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10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las 2 empresas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  <a:endParaRPr lang="es-NI" sz="22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319691CA-0F09-4110-B46D-0F3378A71A93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6" name="Grupo 5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78B76BC0-D516-4D8B-AC18-CFD59B6A6231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7" name="Imagen 6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257B3BAC-569F-4216-8E98-B604971CAC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2F7A10C4-55F5-40FA-9B47-6452AF68005E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2</xdr:row>
      <xdr:rowOff>76200</xdr:rowOff>
    </xdr:from>
    <xdr:to>
      <xdr:col>21</xdr:col>
      <xdr:colOff>832947</xdr:colOff>
      <xdr:row>31</xdr:row>
      <xdr:rowOff>174000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26CD1EB-9479-4361-876A-1903D821B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3326" y="485775"/>
          <a:ext cx="9795971" cy="550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22</xdr:col>
      <xdr:colOff>104775</xdr:colOff>
      <xdr:row>47</xdr:row>
      <xdr:rowOff>19050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DC90EF7-F6D9-43EB-BE92-B6B5896E75C2}"/>
            </a:ext>
          </a:extLst>
        </xdr:cNvPr>
        <xdr:cNvSpPr txBox="1"/>
      </xdr:nvSpPr>
      <xdr:spPr>
        <a:xfrm>
          <a:off x="7448550" y="6000750"/>
          <a:ext cx="9829800" cy="2733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NI" sz="2200" b="0" i="0" u="none" strike="noStrike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ANALICE LAS CARACTERISTICAS DE ESTE PROGRAMA</a:t>
          </a:r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DE NEGOCIOS: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1. Usted patrocinará estudios de franquiciabilidad para 1 empresas.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2. Tiene derechos de regalías y comisiones Know How de hasta 5 microfranquicias.</a:t>
          </a: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3. Paga el 1er mes una cuota de Derecho de Franquiciabilidad. Los pagos restantes cubren 10 cuotas para estudios de franquiciabilidad de la empresa a patrocinar.</a:t>
          </a:r>
        </a:p>
        <a:p>
          <a:pPr algn="ctr"/>
          <a:endParaRPr lang="es-NI" sz="2200" b="0" i="0" u="none" strike="noStrike" baseline="0">
            <a:solidFill>
              <a:schemeClr val="accent1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s-NI" sz="2200" b="0" i="0" u="none" strike="noStrike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Estudie el resto de escenarios posibles (abajo) sobre el retorno de su inversión.</a:t>
          </a:r>
          <a:endParaRPr lang="es-NI" sz="2200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0</xdr:colOff>
      <xdr:row>33</xdr:row>
      <xdr:rowOff>0</xdr:rowOff>
    </xdr:from>
    <xdr:to>
      <xdr:col>1</xdr:col>
      <xdr:colOff>219075</xdr:colOff>
      <xdr:row>46</xdr:row>
      <xdr:rowOff>95250</xdr:rowOff>
    </xdr:to>
    <xdr:sp macro="" textlink="">
      <xdr:nvSpPr>
        <xdr:cNvPr id="6" name="Flecha: hacia abajo 5">
          <a:extLst>
            <a:ext uri="{FF2B5EF4-FFF2-40B4-BE49-F238E27FC236}">
              <a16:creationId xmlns:a16="http://schemas.microsoft.com/office/drawing/2014/main" id="{F8D2ABE2-44D5-4E22-95E2-EB73F16960EB}"/>
            </a:ext>
          </a:extLst>
        </xdr:cNvPr>
        <xdr:cNvSpPr/>
      </xdr:nvSpPr>
      <xdr:spPr>
        <a:xfrm>
          <a:off x="0" y="6181725"/>
          <a:ext cx="619125" cy="2447925"/>
        </a:xfrm>
        <a:prstGeom prst="downArrow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419" sz="1800"/>
            <a:t>Otros</a:t>
          </a:r>
          <a:r>
            <a:rPr lang="es-419" sz="1800" baseline="0"/>
            <a:t> 3 escenarios</a:t>
          </a:r>
          <a:endParaRPr lang="es-419" sz="1800"/>
        </a:p>
      </xdr:txBody>
    </xdr:sp>
    <xdr:clientData/>
  </xdr:twoCellAnchor>
  <xdr:twoCellAnchor>
    <xdr:from>
      <xdr:col>0</xdr:col>
      <xdr:colOff>104775</xdr:colOff>
      <xdr:row>0</xdr:row>
      <xdr:rowOff>76200</xdr:rowOff>
    </xdr:from>
    <xdr:to>
      <xdr:col>1</xdr:col>
      <xdr:colOff>1009645</xdr:colOff>
      <xdr:row>2</xdr:row>
      <xdr:rowOff>209549</xdr:rowOff>
    </xdr:to>
    <xdr:grpSp>
      <xdr:nvGrpSpPr>
        <xdr:cNvPr id="8" name="Grupo 7">
          <a:hlinkClick xmlns:r="http://schemas.openxmlformats.org/officeDocument/2006/relationships" r:id="rId1" tooltip="Menú de Programas de Negocios"/>
          <a:extLst>
            <a:ext uri="{FF2B5EF4-FFF2-40B4-BE49-F238E27FC236}">
              <a16:creationId xmlns:a16="http://schemas.microsoft.com/office/drawing/2014/main" id="{F0D36B93-397C-4146-BFA5-2BF5343E9C6C}"/>
            </a:ext>
          </a:extLst>
        </xdr:cNvPr>
        <xdr:cNvGrpSpPr/>
      </xdr:nvGrpSpPr>
      <xdr:grpSpPr>
        <a:xfrm>
          <a:off x="104775" y="76200"/>
          <a:ext cx="1304920" cy="542924"/>
          <a:chOff x="1607825" y="4334798"/>
          <a:chExt cx="1304920" cy="542924"/>
        </a:xfrm>
      </xdr:grpSpPr>
      <xdr:pic>
        <xdr:nvPicPr>
          <xdr:cNvPr id="9" name="Imagen 8" descr="Hardware de computadora púrpura, botón de alternar material tridimensional  púrpura, púrpura, Violeta png | PNGEgg">
            <a:extLst>
              <a:ext uri="{FF2B5EF4-FFF2-40B4-BE49-F238E27FC236}">
                <a16:creationId xmlns:a16="http://schemas.microsoft.com/office/drawing/2014/main" id="{A29555F0-5F6F-429A-8F3B-3645F24C3B9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07825" y="4334798"/>
            <a:ext cx="1304920" cy="542924"/>
          </a:xfrm>
          <a:prstGeom prst="roundRect">
            <a:avLst>
              <a:gd name="adj" fmla="val 50000"/>
            </a:avLst>
          </a:prstGeom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  <a:scene3d>
            <a:camera prst="orthographicFront"/>
            <a:lightRig rig="contrasting" dir="t">
              <a:rot lat="0" lon="0" rev="4200000"/>
            </a:lightRig>
          </a:scene3d>
          <a:sp3d prstMaterial="plastic">
            <a:bevelT w="381000" h="114300" prst="relaxedInset"/>
            <a:contourClr>
              <a:srgbClr val="969696"/>
            </a:contourClr>
          </a:sp3d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D148F07F-143F-48DC-B7DB-B7A2F34BEDFC}"/>
              </a:ext>
            </a:extLst>
          </xdr:cNvPr>
          <xdr:cNvSpPr txBox="1"/>
        </xdr:nvSpPr>
        <xdr:spPr>
          <a:xfrm>
            <a:off x="1798320" y="4415790"/>
            <a:ext cx="923925" cy="39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NI" sz="1800" b="0" i="0" u="none" strike="noStrike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Menú</a:t>
            </a:r>
            <a:endParaRPr lang="es-NI" sz="2000" b="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19051</xdr:colOff>
      <xdr:row>2</xdr:row>
      <xdr:rowOff>76200</xdr:rowOff>
    </xdr:from>
    <xdr:to>
      <xdr:col>21</xdr:col>
      <xdr:colOff>832947</xdr:colOff>
      <xdr:row>31</xdr:row>
      <xdr:rowOff>174000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DAB5B1-5408-4643-B30C-AA7B099C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3326" y="485775"/>
          <a:ext cx="9795971" cy="5508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rencia%20de%20Investigaci&#243;n/Documentos%20aun%20no%20archivados/Herramientas%20Administrativas%20de%20Contabilidad/SEC%20Memor&#237;a%20para%20C&#225;lcul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idades de Información"/>
      <sheetName val="Hoja2"/>
      <sheetName val="Hoja3"/>
    </sheetNames>
    <sheetDataSet>
      <sheetData sheetId="0">
        <row r="7">
          <cell r="B7" t="str">
            <v>A.1</v>
          </cell>
        </row>
        <row r="8">
          <cell r="B8" t="str">
            <v>A.2</v>
          </cell>
        </row>
        <row r="9">
          <cell r="B9" t="str">
            <v>A.3</v>
          </cell>
        </row>
        <row r="10">
          <cell r="B10" t="str">
            <v>A.4</v>
          </cell>
        </row>
        <row r="11">
          <cell r="B11" t="str">
            <v>A.5</v>
          </cell>
        </row>
        <row r="12">
          <cell r="B12" t="str">
            <v>A.6</v>
          </cell>
        </row>
        <row r="13">
          <cell r="B13" t="str">
            <v>B.1</v>
          </cell>
        </row>
        <row r="14">
          <cell r="B14" t="str">
            <v>B.2</v>
          </cell>
        </row>
        <row r="15">
          <cell r="B15" t="str">
            <v>B.3</v>
          </cell>
        </row>
        <row r="16">
          <cell r="B16" t="str">
            <v>B.4</v>
          </cell>
        </row>
        <row r="17">
          <cell r="B17" t="str">
            <v>C</v>
          </cell>
        </row>
        <row r="18">
          <cell r="B18" t="str">
            <v>D.1</v>
          </cell>
        </row>
        <row r="19">
          <cell r="B19" t="str">
            <v>D.2</v>
          </cell>
        </row>
        <row r="20">
          <cell r="B20" t="str">
            <v>D.3</v>
          </cell>
        </row>
        <row r="21">
          <cell r="B21" t="str">
            <v>D.4</v>
          </cell>
        </row>
        <row r="22">
          <cell r="B22" t="str">
            <v>D.5</v>
          </cell>
        </row>
        <row r="23">
          <cell r="B23" t="str">
            <v>D.6</v>
          </cell>
        </row>
        <row r="24">
          <cell r="B24" t="str">
            <v>E.1</v>
          </cell>
        </row>
        <row r="25">
          <cell r="B25" t="str">
            <v>E.2</v>
          </cell>
        </row>
        <row r="26">
          <cell r="B26" t="str">
            <v>E.3</v>
          </cell>
        </row>
        <row r="27">
          <cell r="B27" t="str">
            <v>E.4</v>
          </cell>
        </row>
        <row r="28">
          <cell r="B28" t="str">
            <v>F</v>
          </cell>
        </row>
        <row r="29">
          <cell r="B29" t="str">
            <v>G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winpartnersgroup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DE825-D492-4CEF-A900-56E6AF538153}">
  <dimension ref="A1"/>
  <sheetViews>
    <sheetView showGridLines="0" showRowColHeaders="0" tabSelected="1" workbookViewId="0"/>
  </sheetViews>
  <sheetFormatPr baseColWidth="10" defaultRowHeight="14.4" x14ac:dyDescent="0.3"/>
  <sheetData/>
  <sheetProtection algorithmName="SHA-512" hashValue="I+8KhFCsPNGOqyVVF/HZhkNq/yFiIwD+9nYsHTEMGfWn8EnQVQ5HZ0HuA0dZOeF/9WVEmguLcTJY/NdAwvVl3Q==" saltValue="gFcZiTqaTgVuMQVIoordzQ==" spinCount="100000" sheet="1" objects="1" scenarios="1" selectLockedCells="1" selectUnlockedCell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50E8B-6E9B-4430-A30D-69949148DD9E}">
  <dimension ref="B2:P32"/>
  <sheetViews>
    <sheetView showGridLines="0" showRowColHeaders="0" workbookViewId="0">
      <selection activeCell="G21" sqref="G21"/>
    </sheetView>
  </sheetViews>
  <sheetFormatPr baseColWidth="10" defaultRowHeight="14.4" x14ac:dyDescent="0.3"/>
  <cols>
    <col min="3" max="9" width="13.77734375" customWidth="1"/>
    <col min="11" max="11" width="13.77734375" customWidth="1"/>
  </cols>
  <sheetData>
    <row r="2" spans="2:16" ht="18" x14ac:dyDescent="0.35">
      <c r="C2" s="64" t="s">
        <v>144</v>
      </c>
      <c r="D2" s="64"/>
      <c r="E2" s="64"/>
      <c r="F2" s="64"/>
      <c r="G2" s="64"/>
      <c r="H2" s="64"/>
      <c r="I2" s="64"/>
    </row>
    <row r="3" spans="2:16" ht="23.4" x14ac:dyDescent="0.45">
      <c r="C3" s="66" t="s">
        <v>145</v>
      </c>
      <c r="D3" s="66"/>
      <c r="E3" s="66"/>
      <c r="F3" s="66"/>
      <c r="G3" s="66"/>
      <c r="H3" s="66"/>
      <c r="I3" s="66"/>
    </row>
    <row r="4" spans="2:16" ht="18" x14ac:dyDescent="0.35">
      <c r="C4" s="64" t="s">
        <v>146</v>
      </c>
      <c r="D4" s="64"/>
      <c r="E4" s="64"/>
      <c r="F4" s="64"/>
      <c r="G4" s="64"/>
      <c r="H4" s="64"/>
      <c r="I4" s="64"/>
    </row>
    <row r="5" spans="2:16" ht="14.4" customHeight="1" x14ac:dyDescent="0.3">
      <c r="C5" s="74" t="s">
        <v>0</v>
      </c>
      <c r="D5" s="75" t="s">
        <v>65</v>
      </c>
      <c r="E5" s="76" t="s">
        <v>66</v>
      </c>
      <c r="F5" s="77" t="s">
        <v>67</v>
      </c>
      <c r="G5" s="78" t="s">
        <v>69</v>
      </c>
      <c r="H5" s="79" t="s">
        <v>70</v>
      </c>
      <c r="I5" s="80" t="s">
        <v>68</v>
      </c>
      <c r="L5" s="73" t="s">
        <v>143</v>
      </c>
      <c r="M5" s="73" t="s">
        <v>141</v>
      </c>
      <c r="N5" s="73" t="s">
        <v>140</v>
      </c>
      <c r="O5" s="73" t="s">
        <v>142</v>
      </c>
      <c r="P5" s="73" t="s">
        <v>147</v>
      </c>
    </row>
    <row r="6" spans="2:16" x14ac:dyDescent="0.3">
      <c r="C6" s="74"/>
      <c r="D6" s="75"/>
      <c r="E6" s="76"/>
      <c r="F6" s="77"/>
      <c r="G6" s="78"/>
      <c r="H6" s="79"/>
      <c r="I6" s="80"/>
      <c r="L6" s="73"/>
      <c r="M6" s="73"/>
      <c r="N6" s="73"/>
      <c r="O6" s="73"/>
      <c r="P6" s="73"/>
    </row>
    <row r="7" spans="2:16" x14ac:dyDescent="0.3">
      <c r="B7" s="1" t="s">
        <v>28</v>
      </c>
      <c r="C7" s="61" t="s">
        <v>32</v>
      </c>
      <c r="D7" s="61" t="s">
        <v>32</v>
      </c>
      <c r="E7" s="61" t="s">
        <v>32</v>
      </c>
      <c r="F7" s="61" t="s">
        <v>32</v>
      </c>
      <c r="G7" s="61" t="s">
        <v>32</v>
      </c>
      <c r="H7" s="61" t="s">
        <v>32</v>
      </c>
      <c r="I7" s="61" t="s">
        <v>32</v>
      </c>
      <c r="K7" s="54" t="s">
        <v>0</v>
      </c>
      <c r="L7" s="4">
        <f>C32</f>
        <v>750</v>
      </c>
      <c r="M7" s="60">
        <v>1</v>
      </c>
      <c r="N7" s="4">
        <f>L7/M7</f>
        <v>750</v>
      </c>
      <c r="O7" s="4">
        <f>$L$7-N7</f>
        <v>0</v>
      </c>
      <c r="P7" s="62">
        <f>O7/N7</f>
        <v>0</v>
      </c>
    </row>
    <row r="8" spans="2:16" x14ac:dyDescent="0.3">
      <c r="B8" s="3" t="s">
        <v>2</v>
      </c>
      <c r="C8" s="4">
        <v>0</v>
      </c>
      <c r="D8" s="4">
        <v>0</v>
      </c>
      <c r="E8" s="4">
        <v>0</v>
      </c>
      <c r="F8" s="4">
        <v>0</v>
      </c>
      <c r="G8" s="4">
        <v>0</v>
      </c>
      <c r="H8" s="4">
        <v>0</v>
      </c>
      <c r="I8" s="4">
        <v>0</v>
      </c>
      <c r="K8" s="55" t="s">
        <v>65</v>
      </c>
      <c r="L8" s="4">
        <f>D32</f>
        <v>1450</v>
      </c>
      <c r="M8" s="60">
        <v>2</v>
      </c>
      <c r="N8" s="4">
        <f t="shared" ref="N8:N13" si="0">L8/M8</f>
        <v>725</v>
      </c>
      <c r="O8" s="4">
        <f t="shared" ref="O8:O13" si="1">$L$7-N8</f>
        <v>25</v>
      </c>
      <c r="P8" s="62">
        <f t="shared" ref="P8:P13" si="2">O8/N8</f>
        <v>3.4482758620689655E-2</v>
      </c>
    </row>
    <row r="9" spans="2:16" x14ac:dyDescent="0.3">
      <c r="B9" s="3" t="s">
        <v>3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K9" s="56" t="s">
        <v>66</v>
      </c>
      <c r="L9" s="4">
        <f>E32</f>
        <v>2100</v>
      </c>
      <c r="M9" s="60">
        <v>3</v>
      </c>
      <c r="N9" s="4">
        <f t="shared" si="0"/>
        <v>700</v>
      </c>
      <c r="O9" s="4">
        <f t="shared" si="1"/>
        <v>50</v>
      </c>
      <c r="P9" s="62">
        <f t="shared" si="2"/>
        <v>7.1428571428571425E-2</v>
      </c>
    </row>
    <row r="10" spans="2:16" x14ac:dyDescent="0.3">
      <c r="B10" s="3" t="s">
        <v>4</v>
      </c>
      <c r="C10" s="4">
        <v>0</v>
      </c>
      <c r="D10" s="4"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K10" s="57" t="s">
        <v>67</v>
      </c>
      <c r="L10" s="4">
        <f>F32</f>
        <v>2600</v>
      </c>
      <c r="M10" s="60">
        <v>4</v>
      </c>
      <c r="N10" s="4">
        <f t="shared" si="0"/>
        <v>650</v>
      </c>
      <c r="O10" s="4">
        <f t="shared" si="1"/>
        <v>100</v>
      </c>
      <c r="P10" s="62">
        <f t="shared" si="2"/>
        <v>0.15384615384615385</v>
      </c>
    </row>
    <row r="11" spans="2:16" x14ac:dyDescent="0.3">
      <c r="B11" s="3" t="s">
        <v>5</v>
      </c>
      <c r="C11" s="4">
        <v>375</v>
      </c>
      <c r="D11" s="4">
        <v>725</v>
      </c>
      <c r="E11" s="4">
        <v>1050</v>
      </c>
      <c r="F11" s="4">
        <v>1300</v>
      </c>
      <c r="G11" s="4">
        <v>1500</v>
      </c>
      <c r="H11" s="4">
        <v>1925</v>
      </c>
      <c r="I11" s="4">
        <v>2500</v>
      </c>
      <c r="K11" s="58" t="s">
        <v>69</v>
      </c>
      <c r="L11" s="4">
        <f>G32</f>
        <v>3000</v>
      </c>
      <c r="M11" s="60">
        <v>5</v>
      </c>
      <c r="N11" s="4">
        <f t="shared" si="0"/>
        <v>600</v>
      </c>
      <c r="O11" s="4">
        <f t="shared" si="1"/>
        <v>150</v>
      </c>
      <c r="P11" s="62">
        <f t="shared" si="2"/>
        <v>0.25</v>
      </c>
    </row>
    <row r="12" spans="2:16" x14ac:dyDescent="0.3">
      <c r="B12" s="3" t="s">
        <v>6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K12" s="59" t="s">
        <v>70</v>
      </c>
      <c r="L12" s="4">
        <f>H32</f>
        <v>3850</v>
      </c>
      <c r="M12" s="60">
        <v>7</v>
      </c>
      <c r="N12" s="4">
        <f t="shared" si="0"/>
        <v>550</v>
      </c>
      <c r="O12" s="4">
        <f t="shared" si="1"/>
        <v>200</v>
      </c>
      <c r="P12" s="62">
        <f t="shared" si="2"/>
        <v>0.36363636363636365</v>
      </c>
    </row>
    <row r="13" spans="2:16" x14ac:dyDescent="0.3">
      <c r="B13" s="3" t="s">
        <v>7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K13" s="53" t="s">
        <v>68</v>
      </c>
      <c r="L13" s="4">
        <f>I32</f>
        <v>5000</v>
      </c>
      <c r="M13" s="60">
        <v>10</v>
      </c>
      <c r="N13" s="4">
        <f t="shared" si="0"/>
        <v>500</v>
      </c>
      <c r="O13" s="4">
        <f t="shared" si="1"/>
        <v>250</v>
      </c>
      <c r="P13" s="62">
        <f t="shared" si="2"/>
        <v>0.5</v>
      </c>
    </row>
    <row r="14" spans="2:16" x14ac:dyDescent="0.3">
      <c r="B14" s="3" t="s">
        <v>8</v>
      </c>
      <c r="C14" s="4">
        <v>375</v>
      </c>
      <c r="D14" s="4">
        <v>725</v>
      </c>
      <c r="E14" s="4">
        <v>1050</v>
      </c>
      <c r="F14" s="4">
        <v>1300</v>
      </c>
      <c r="G14" s="4">
        <v>1500</v>
      </c>
      <c r="H14" s="4">
        <v>1925</v>
      </c>
      <c r="I14" s="4">
        <v>2500</v>
      </c>
    </row>
    <row r="15" spans="2:16" x14ac:dyDescent="0.3">
      <c r="B15" s="3" t="s">
        <v>9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</row>
    <row r="16" spans="2:16" x14ac:dyDescent="0.3">
      <c r="B16" s="3" t="s">
        <v>10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</row>
    <row r="17" spans="2:13" x14ac:dyDescent="0.3">
      <c r="B17" s="3" t="s">
        <v>11</v>
      </c>
      <c r="C17" s="4">
        <v>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</row>
    <row r="18" spans="2:13" x14ac:dyDescent="0.3">
      <c r="B18" s="3" t="s">
        <v>12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</row>
    <row r="19" spans="2:13" x14ac:dyDescent="0.3">
      <c r="B19" s="3" t="s">
        <v>13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</row>
    <row r="20" spans="2:13" x14ac:dyDescent="0.3">
      <c r="B20" s="3" t="s">
        <v>14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</row>
    <row r="21" spans="2:13" x14ac:dyDescent="0.3">
      <c r="B21" s="3" t="s">
        <v>15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M21" t="s">
        <v>133</v>
      </c>
    </row>
    <row r="22" spans="2:13" x14ac:dyDescent="0.3">
      <c r="B22" s="3" t="s">
        <v>16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</row>
    <row r="23" spans="2:13" x14ac:dyDescent="0.3">
      <c r="B23" s="3" t="s">
        <v>17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</row>
    <row r="24" spans="2:13" x14ac:dyDescent="0.3">
      <c r="B24" s="14" t="s">
        <v>18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</row>
    <row r="25" spans="2:13" x14ac:dyDescent="0.3">
      <c r="B25" s="14" t="s">
        <v>19</v>
      </c>
      <c r="C25" s="4">
        <v>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</row>
    <row r="26" spans="2:13" x14ac:dyDescent="0.3">
      <c r="B26" s="14" t="s">
        <v>20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</row>
    <row r="27" spans="2:13" x14ac:dyDescent="0.3">
      <c r="B27" s="14" t="s">
        <v>21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</row>
    <row r="28" spans="2:13" x14ac:dyDescent="0.3">
      <c r="B28" s="14" t="s">
        <v>22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</row>
    <row r="29" spans="2:13" x14ac:dyDescent="0.3">
      <c r="B29" s="14" t="s">
        <v>23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</row>
    <row r="30" spans="2:13" x14ac:dyDescent="0.3">
      <c r="B30" s="14" t="s">
        <v>24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</row>
    <row r="31" spans="2:13" x14ac:dyDescent="0.3">
      <c r="B31" s="14" t="s">
        <v>25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</row>
    <row r="32" spans="2:13" x14ac:dyDescent="0.3">
      <c r="B32" s="3" t="s">
        <v>29</v>
      </c>
      <c r="C32" s="63">
        <f>SUM(C8:C31)</f>
        <v>750</v>
      </c>
      <c r="D32" s="63">
        <f t="shared" ref="D32:I32" si="3">SUM(D8:D31)</f>
        <v>1450</v>
      </c>
      <c r="E32" s="63">
        <f t="shared" si="3"/>
        <v>2100</v>
      </c>
      <c r="F32" s="63">
        <f t="shared" si="3"/>
        <v>2600</v>
      </c>
      <c r="G32" s="63">
        <f t="shared" si="3"/>
        <v>3000</v>
      </c>
      <c r="H32" s="63">
        <f t="shared" si="3"/>
        <v>3850</v>
      </c>
      <c r="I32" s="63">
        <f t="shared" si="3"/>
        <v>5000</v>
      </c>
    </row>
  </sheetData>
  <sheetProtection algorithmName="SHA-512" hashValue="bsQ+28HwFz47xnowCNwjMx3m+xsXaEfhg89l+GC+2cp257B0P66HYcV2E1WL8fvUxU5dpNxHWgtLQTKjV2gveg==" saltValue="cbxVN/ACdZhdZbyN4l2L6A==" spinCount="100000" sheet="1" objects="1" scenarios="1" selectLockedCells="1" selectUnlockedCells="1"/>
  <mergeCells count="15">
    <mergeCell ref="P5:P6"/>
    <mergeCell ref="O5:O6"/>
    <mergeCell ref="C2:I2"/>
    <mergeCell ref="C3:I3"/>
    <mergeCell ref="C5:C6"/>
    <mergeCell ref="D5:D6"/>
    <mergeCell ref="E5:E6"/>
    <mergeCell ref="F5:F6"/>
    <mergeCell ref="G5:G6"/>
    <mergeCell ref="H5:H6"/>
    <mergeCell ref="C4:I4"/>
    <mergeCell ref="I5:I6"/>
    <mergeCell ref="L5:L6"/>
    <mergeCell ref="M5:M6"/>
    <mergeCell ref="N5:N6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79DD5-415B-4CD4-87D7-C0F6331D65C7}">
  <dimension ref="A1:R31"/>
  <sheetViews>
    <sheetView showGridLines="0" showRowColHeaders="0" workbookViewId="0">
      <selection activeCell="E17" sqref="E17"/>
    </sheetView>
  </sheetViews>
  <sheetFormatPr baseColWidth="10" defaultRowHeight="14.4" x14ac:dyDescent="0.3"/>
  <cols>
    <col min="1" max="1" width="5.33203125" customWidth="1"/>
    <col min="4" max="4" width="17.109375" customWidth="1"/>
    <col min="5" max="5" width="11.5546875" customWidth="1"/>
    <col min="9" max="9" width="9.109375" customWidth="1"/>
    <col min="13" max="13" width="14.88671875" customWidth="1"/>
  </cols>
  <sheetData>
    <row r="1" spans="1:18" ht="14.4" customHeight="1" x14ac:dyDescent="0.3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</row>
    <row r="2" spans="1:18" ht="14.4" customHeight="1" x14ac:dyDescent="0.3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1:18" ht="14.4" customHeight="1" x14ac:dyDescent="0.3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11" spans="1:18" x14ac:dyDescent="0.3">
      <c r="D11" t="s">
        <v>133</v>
      </c>
    </row>
    <row r="31" spans="3:16" x14ac:dyDescent="0.3">
      <c r="C31" t="s">
        <v>133</v>
      </c>
      <c r="G31" t="s">
        <v>133</v>
      </c>
      <c r="L31" t="s">
        <v>133</v>
      </c>
      <c r="P31" t="s">
        <v>133</v>
      </c>
    </row>
  </sheetData>
  <sheetProtection algorithmName="SHA-512" hashValue="kRyW9lv/HMxNaanExw1F0bJipe8TNHxRpjDN9mWHNfOLTX4jxDRqK6svZuyYYVuRCQfgoAh6BarYQFlAHbwqMw==" saltValue="s45t4Z6hj7ik+X1Bu3GMBw==" spinCount="100000" sheet="1" objects="1" scenarios="1" selectLockedCells="1" selectUnlockedCells="1"/>
  <hyperlinks>
    <hyperlink ref="A34" r:id="rId1" display="https://www.winpartnersgroup.com/ " xr:uid="{9F41F09A-1AC8-4D49-8592-A0C256D9912F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1BF0F-55C7-4DE9-8EC8-5A889BFF9460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4" max="4" width="12.21875" customWidth="1"/>
    <col min="8" max="8" width="12.109375" bestFit="1" customWidth="1"/>
    <col min="9" max="9" width="11.77734375" bestFit="1" customWidth="1"/>
    <col min="10" max="10" width="5.77734375" customWidth="1"/>
    <col min="11" max="11" width="16" customWidth="1"/>
    <col min="13" max="13" width="12.21875" customWidth="1"/>
    <col min="18" max="18" width="11.77734375" bestFit="1" customWidth="1"/>
    <col min="19" max="19" width="5.77734375" customWidth="1"/>
    <col min="20" max="20" width="16" customWidth="1"/>
    <col min="22" max="22" width="12.21875" customWidth="1"/>
    <col min="27" max="27" width="11.77734375" bestFit="1" customWidth="1"/>
    <col min="28" max="28" width="5.77734375" customWidth="1"/>
    <col min="29" max="29" width="16" customWidth="1"/>
    <col min="31" max="31" width="12.21875" bestFit="1" customWidth="1"/>
    <col min="36" max="36" width="11.77734375" bestFit="1" customWidth="1"/>
  </cols>
  <sheetData>
    <row r="2" spans="2:22" ht="18" x14ac:dyDescent="0.35">
      <c r="C2" s="64" t="s">
        <v>134</v>
      </c>
      <c r="D2" s="64"/>
      <c r="E2" s="64"/>
      <c r="F2" s="64"/>
      <c r="G2" s="64"/>
      <c r="H2" s="64"/>
    </row>
    <row r="3" spans="2:22" ht="23.4" x14ac:dyDescent="0.45">
      <c r="C3" s="66" t="s">
        <v>106</v>
      </c>
      <c r="D3" s="66"/>
      <c r="E3" s="66"/>
      <c r="F3" s="66"/>
      <c r="G3" s="66"/>
      <c r="H3" s="66"/>
      <c r="K3" s="39"/>
      <c r="L3" s="40"/>
      <c r="M3" s="40"/>
      <c r="N3" s="40"/>
      <c r="O3" s="40"/>
      <c r="P3" s="40"/>
      <c r="Q3" s="40"/>
      <c r="R3" s="40"/>
      <c r="S3" s="40"/>
      <c r="T3" s="40"/>
      <c r="U3" s="40"/>
      <c r="V3" s="41"/>
    </row>
    <row r="4" spans="2:22" ht="18" x14ac:dyDescent="0.35">
      <c r="B4" s="65" t="s">
        <v>68</v>
      </c>
      <c r="C4" s="64" t="s">
        <v>33</v>
      </c>
      <c r="D4" s="64"/>
      <c r="E4" s="64"/>
      <c r="F4" s="64"/>
      <c r="G4" s="64"/>
      <c r="H4" s="64"/>
      <c r="I4" s="23" t="s">
        <v>27</v>
      </c>
      <c r="K4" s="42"/>
      <c r="V4" s="43"/>
    </row>
    <row r="5" spans="2:22" ht="14.4" customHeight="1" x14ac:dyDescent="0.3">
      <c r="B5" s="65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24" t="s">
        <v>31</v>
      </c>
      <c r="K5" s="42"/>
      <c r="V5" s="43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24" t="s">
        <v>1</v>
      </c>
      <c r="K6" s="42"/>
      <c r="V6" s="43"/>
    </row>
    <row r="7" spans="2:22" x14ac:dyDescent="0.3">
      <c r="B7" s="3" t="s">
        <v>2</v>
      </c>
      <c r="C7" s="4">
        <v>5000</v>
      </c>
      <c r="D7" s="5"/>
      <c r="E7" s="5"/>
      <c r="F7" s="5"/>
      <c r="G7" s="5"/>
      <c r="H7" s="5"/>
      <c r="I7" s="4">
        <f>SUM(D7:H7)-C7</f>
        <v>-5000</v>
      </c>
      <c r="K7" s="42"/>
      <c r="V7" s="43"/>
    </row>
    <row r="8" spans="2:22" x14ac:dyDescent="0.3">
      <c r="B8" s="3" t="s">
        <v>3</v>
      </c>
      <c r="C8" s="4">
        <f>$D$89*$D$90</f>
        <v>2500</v>
      </c>
      <c r="D8" s="5"/>
      <c r="E8" s="5"/>
      <c r="F8" s="5"/>
      <c r="G8" s="5"/>
      <c r="H8" s="5"/>
      <c r="I8" s="4">
        <f>SUM(D8:H8)-C8-C7</f>
        <v>-7500</v>
      </c>
      <c r="K8" s="42"/>
      <c r="V8" s="43"/>
    </row>
    <row r="9" spans="2:22" x14ac:dyDescent="0.3">
      <c r="B9" s="3" t="s">
        <v>4</v>
      </c>
      <c r="C9" s="4">
        <f t="shared" ref="C9:C17" si="0">$D$89*$D$90</f>
        <v>2500</v>
      </c>
      <c r="D9" s="5"/>
      <c r="E9" s="5"/>
      <c r="F9" s="5"/>
      <c r="G9" s="5"/>
      <c r="H9" s="5"/>
      <c r="I9" s="4">
        <f>SUM(D9:H9)-C9-C8-C7</f>
        <v>-10000</v>
      </c>
      <c r="K9" s="42"/>
      <c r="V9" s="43"/>
    </row>
    <row r="10" spans="2:22" x14ac:dyDescent="0.3">
      <c r="B10" s="3" t="s">
        <v>5</v>
      </c>
      <c r="C10" s="4">
        <f>$D$89*$D$90+JURIDICO!I11</f>
        <v>5000</v>
      </c>
      <c r="D10" s="5"/>
      <c r="E10" s="5"/>
      <c r="F10" s="5"/>
      <c r="G10" s="5"/>
      <c r="H10" s="5"/>
      <c r="I10" s="4">
        <f>SUM(D10:H10)-C10-C9-C8-C7</f>
        <v>-15000</v>
      </c>
      <c r="K10" s="42"/>
      <c r="V10" s="43"/>
    </row>
    <row r="11" spans="2:22" x14ac:dyDescent="0.3">
      <c r="B11" s="3" t="s">
        <v>6</v>
      </c>
      <c r="C11" s="4">
        <f t="shared" si="0"/>
        <v>2500</v>
      </c>
      <c r="D11" s="5"/>
      <c r="E11" s="5"/>
      <c r="F11" s="5"/>
      <c r="G11" s="5"/>
      <c r="H11" s="5"/>
      <c r="I11" s="4">
        <f>SUM(D11:H11)-C11-C10-C9-C8-C7</f>
        <v>-17500</v>
      </c>
      <c r="K11" s="42"/>
      <c r="V11" s="43"/>
    </row>
    <row r="12" spans="2:22" x14ac:dyDescent="0.3">
      <c r="B12" s="3" t="s">
        <v>7</v>
      </c>
      <c r="C12" s="4">
        <f t="shared" si="0"/>
        <v>2500</v>
      </c>
      <c r="D12" s="5"/>
      <c r="E12" s="5"/>
      <c r="F12" s="5"/>
      <c r="G12" s="5"/>
      <c r="H12" s="5"/>
      <c r="I12" s="4">
        <f>SUM(D12:H12)-C12-C11-C10-C9-C8-C7</f>
        <v>-20000</v>
      </c>
      <c r="K12" s="42"/>
      <c r="V12" s="43"/>
    </row>
    <row r="13" spans="2:22" x14ac:dyDescent="0.3">
      <c r="B13" s="3" t="s">
        <v>8</v>
      </c>
      <c r="C13" s="4">
        <f>$D$89*$D$90+JURIDICO!I14</f>
        <v>5000</v>
      </c>
      <c r="D13" s="17">
        <f>($D$82*$D$81)*$D$89</f>
        <v>3000</v>
      </c>
      <c r="E13" s="9"/>
      <c r="F13" s="9"/>
      <c r="G13" s="9"/>
      <c r="H13" s="9"/>
      <c r="I13" s="4">
        <f>SUM(D13:H13)-C13-C12-C11-C10-C9-C8-C7</f>
        <v>-22000</v>
      </c>
      <c r="K13" s="42"/>
      <c r="V13" s="43"/>
    </row>
    <row r="14" spans="2:22" x14ac:dyDescent="0.3">
      <c r="B14" s="3" t="s">
        <v>9</v>
      </c>
      <c r="C14" s="4">
        <f t="shared" si="0"/>
        <v>2500</v>
      </c>
      <c r="D14" s="8">
        <f>((($D$83*$D$84)*$D$86)*($D$89))</f>
        <v>3000</v>
      </c>
      <c r="E14" s="9"/>
      <c r="F14" s="9"/>
      <c r="G14" s="9"/>
      <c r="H14" s="9"/>
      <c r="I14" s="4">
        <f>SUM(D13:H14)-C14-C13-C12-C11-C10-C9-C8-C7</f>
        <v>-21500</v>
      </c>
      <c r="K14" s="42"/>
      <c r="V14" s="43"/>
    </row>
    <row r="15" spans="2:22" x14ac:dyDescent="0.3">
      <c r="B15" s="3" t="s">
        <v>10</v>
      </c>
      <c r="C15" s="4">
        <f t="shared" si="0"/>
        <v>2500</v>
      </c>
      <c r="D15" s="8">
        <f t="shared" ref="D15:H30" si="1">((($D$83*$D$84)*$D$86)*($D$89))</f>
        <v>3000</v>
      </c>
      <c r="I15" s="4">
        <f>SUM(D13:H15)-C15-C14-C13-C12-C11-C10-C9-C8-C7</f>
        <v>-21000</v>
      </c>
      <c r="K15" s="42"/>
      <c r="V15" s="43"/>
    </row>
    <row r="16" spans="2:22" x14ac:dyDescent="0.3">
      <c r="B16" s="3" t="s">
        <v>11</v>
      </c>
      <c r="C16" s="4">
        <f t="shared" si="0"/>
        <v>2500</v>
      </c>
      <c r="D16" s="8">
        <f t="shared" si="1"/>
        <v>3000</v>
      </c>
      <c r="F16" s="9"/>
      <c r="G16" s="9"/>
      <c r="H16" s="9"/>
      <c r="I16" s="4">
        <f>SUM(D13:H16)-C16-C15-C14-C13-C12-C11-C10-C9-C8-C7</f>
        <v>-20500</v>
      </c>
      <c r="K16" s="42"/>
      <c r="V16" s="43"/>
    </row>
    <row r="17" spans="2:22" x14ac:dyDescent="0.3">
      <c r="B17" s="3" t="s">
        <v>12</v>
      </c>
      <c r="C17" s="4">
        <f t="shared" si="0"/>
        <v>2500</v>
      </c>
      <c r="D17" s="8">
        <f t="shared" si="1"/>
        <v>3000</v>
      </c>
      <c r="E17" s="17">
        <f>($D$82*$D$81)*$D$89</f>
        <v>3000</v>
      </c>
      <c r="F17" s="9"/>
      <c r="G17" s="9"/>
      <c r="H17" s="9"/>
      <c r="I17" s="4">
        <f>SUM(D13:H17)-C17-C16-C15-C14-C13-C12-C11-C10-C9-C8-C7</f>
        <v>-17000</v>
      </c>
      <c r="K17" s="42"/>
      <c r="V17" s="43"/>
    </row>
    <row r="18" spans="2:22" x14ac:dyDescent="0.3">
      <c r="B18" s="3" t="s">
        <v>13</v>
      </c>
      <c r="D18" s="8">
        <f t="shared" si="1"/>
        <v>3000</v>
      </c>
      <c r="E18" s="8">
        <f t="shared" si="1"/>
        <v>3000</v>
      </c>
      <c r="I18" s="4">
        <f>SUM(D13:H18)-C18-C17-C16-C15-C14-C13-C12-C11-C10-C9-C8-C7</f>
        <v>-11000</v>
      </c>
      <c r="K18" s="42"/>
      <c r="V18" s="43"/>
    </row>
    <row r="19" spans="2:22" x14ac:dyDescent="0.3">
      <c r="B19" s="3" t="s">
        <v>14</v>
      </c>
      <c r="D19" s="8">
        <f t="shared" si="1"/>
        <v>3000</v>
      </c>
      <c r="E19" s="8">
        <f t="shared" si="1"/>
        <v>3000</v>
      </c>
      <c r="G19" s="9"/>
      <c r="H19" s="9"/>
      <c r="I19" s="4">
        <f>SUM(D13:H19)-C19-C18-C17-C16-C15-C14-C13-C12-C11-C10-C9-C8-C7</f>
        <v>-5000</v>
      </c>
      <c r="K19" s="42"/>
      <c r="V19" s="43"/>
    </row>
    <row r="20" spans="2:22" x14ac:dyDescent="0.3">
      <c r="B20" s="14" t="s">
        <v>15</v>
      </c>
      <c r="D20" s="8">
        <f t="shared" si="1"/>
        <v>3000</v>
      </c>
      <c r="E20" s="8">
        <f t="shared" si="1"/>
        <v>3000</v>
      </c>
      <c r="G20" s="9"/>
      <c r="H20" s="9"/>
      <c r="I20" s="10">
        <f>SUM(D13:H20)-C20-C19-C18-C17-C16-C15-C14-C13-C12-C11-C10-C9-C8-C7</f>
        <v>1000</v>
      </c>
      <c r="K20" s="42"/>
      <c r="V20" s="43"/>
    </row>
    <row r="21" spans="2:22" x14ac:dyDescent="0.3">
      <c r="B21" s="14" t="s">
        <v>16</v>
      </c>
      <c r="D21" s="8">
        <f t="shared" si="1"/>
        <v>3000</v>
      </c>
      <c r="E21" s="8">
        <f t="shared" si="1"/>
        <v>3000</v>
      </c>
      <c r="F21" s="17">
        <f>($D$82*$D$81)*$D$89</f>
        <v>3000</v>
      </c>
      <c r="I21" s="10">
        <f t="shared" ref="I21:I26" si="2">SUM(D21:H21)-C21</f>
        <v>9000</v>
      </c>
      <c r="K21" s="42"/>
      <c r="V21" s="43"/>
    </row>
    <row r="22" spans="2:22" x14ac:dyDescent="0.3">
      <c r="B22" s="14" t="s">
        <v>17</v>
      </c>
      <c r="D22" s="8">
        <f t="shared" si="1"/>
        <v>3000</v>
      </c>
      <c r="E22" s="8">
        <f t="shared" si="1"/>
        <v>3000</v>
      </c>
      <c r="F22" s="8">
        <f t="shared" si="1"/>
        <v>3000</v>
      </c>
      <c r="H22" s="9"/>
      <c r="I22" s="10">
        <f t="shared" si="2"/>
        <v>9000</v>
      </c>
      <c r="K22" s="42"/>
      <c r="V22" s="43"/>
    </row>
    <row r="23" spans="2:22" x14ac:dyDescent="0.3">
      <c r="B23" s="14" t="s">
        <v>18</v>
      </c>
      <c r="D23" s="8">
        <f t="shared" si="1"/>
        <v>3000</v>
      </c>
      <c r="E23" s="8">
        <f t="shared" si="1"/>
        <v>3000</v>
      </c>
      <c r="F23" s="8">
        <f t="shared" si="1"/>
        <v>3000</v>
      </c>
      <c r="H23" s="9"/>
      <c r="I23" s="10">
        <f t="shared" si="2"/>
        <v>9000</v>
      </c>
      <c r="K23" s="42"/>
      <c r="V23" s="43"/>
    </row>
    <row r="24" spans="2:22" x14ac:dyDescent="0.3">
      <c r="B24" s="14" t="s">
        <v>19</v>
      </c>
      <c r="D24" s="8">
        <f t="shared" si="1"/>
        <v>3000</v>
      </c>
      <c r="E24" s="8">
        <f t="shared" si="1"/>
        <v>3000</v>
      </c>
      <c r="F24" s="8">
        <f t="shared" si="1"/>
        <v>3000</v>
      </c>
      <c r="I24" s="10">
        <f t="shared" si="2"/>
        <v>9000</v>
      </c>
      <c r="K24" s="42"/>
      <c r="V24" s="43"/>
    </row>
    <row r="25" spans="2:22" x14ac:dyDescent="0.3">
      <c r="B25" s="14" t="s">
        <v>20</v>
      </c>
      <c r="D25" s="8">
        <f t="shared" si="1"/>
        <v>3000</v>
      </c>
      <c r="E25" s="8">
        <f t="shared" si="1"/>
        <v>3000</v>
      </c>
      <c r="F25" s="8">
        <f t="shared" si="1"/>
        <v>3000</v>
      </c>
      <c r="G25" s="17">
        <f>($D$82*$D$81)*$D$89</f>
        <v>3000</v>
      </c>
      <c r="I25" s="10">
        <f t="shared" si="2"/>
        <v>12000</v>
      </c>
      <c r="K25" s="42"/>
      <c r="V25" s="43"/>
    </row>
    <row r="26" spans="2:22" x14ac:dyDescent="0.3">
      <c r="B26" s="14" t="s">
        <v>21</v>
      </c>
      <c r="D26" s="8">
        <f t="shared" si="1"/>
        <v>3000</v>
      </c>
      <c r="E26" s="8">
        <f t="shared" si="1"/>
        <v>3000</v>
      </c>
      <c r="F26" s="8">
        <f t="shared" si="1"/>
        <v>3000</v>
      </c>
      <c r="G26" s="8">
        <f t="shared" si="1"/>
        <v>3000</v>
      </c>
      <c r="I26" s="10">
        <f t="shared" si="2"/>
        <v>12000</v>
      </c>
      <c r="K26" s="42"/>
      <c r="V26" s="43"/>
    </row>
    <row r="27" spans="2:22" x14ac:dyDescent="0.3">
      <c r="B27" s="14" t="s">
        <v>22</v>
      </c>
      <c r="D27" s="8">
        <f t="shared" si="1"/>
        <v>3000</v>
      </c>
      <c r="E27" s="8">
        <f t="shared" si="1"/>
        <v>3000</v>
      </c>
      <c r="F27" s="8">
        <f t="shared" si="1"/>
        <v>3000</v>
      </c>
      <c r="G27" s="8">
        <f t="shared" si="1"/>
        <v>3000</v>
      </c>
      <c r="I27" s="10">
        <f>SUM(D27:H27)-C27</f>
        <v>12000</v>
      </c>
      <c r="K27" s="42"/>
      <c r="V27" s="43"/>
    </row>
    <row r="28" spans="2:22" x14ac:dyDescent="0.3">
      <c r="B28" s="14" t="s">
        <v>23</v>
      </c>
      <c r="D28" s="8">
        <f t="shared" si="1"/>
        <v>3000</v>
      </c>
      <c r="E28" s="8">
        <f t="shared" si="1"/>
        <v>3000</v>
      </c>
      <c r="F28" s="8">
        <f t="shared" si="1"/>
        <v>3000</v>
      </c>
      <c r="G28" s="8">
        <f t="shared" si="1"/>
        <v>3000</v>
      </c>
      <c r="I28" s="10">
        <f>SUM(D28:H28)-C28</f>
        <v>12000</v>
      </c>
      <c r="K28" s="42"/>
      <c r="V28" s="43"/>
    </row>
    <row r="29" spans="2:22" x14ac:dyDescent="0.3">
      <c r="B29" s="14" t="s">
        <v>24</v>
      </c>
      <c r="D29" s="8">
        <f t="shared" si="1"/>
        <v>3000</v>
      </c>
      <c r="E29" s="8">
        <f t="shared" si="1"/>
        <v>3000</v>
      </c>
      <c r="F29" s="8">
        <f t="shared" si="1"/>
        <v>3000</v>
      </c>
      <c r="G29" s="8">
        <f t="shared" si="1"/>
        <v>3000</v>
      </c>
      <c r="H29" s="17">
        <f>($D$82*$D$81)*$D$89</f>
        <v>3000</v>
      </c>
      <c r="I29" s="10">
        <f>SUM(D29:H29)-C29</f>
        <v>15000</v>
      </c>
      <c r="K29" s="42"/>
      <c r="V29" s="43"/>
    </row>
    <row r="30" spans="2:22" x14ac:dyDescent="0.3">
      <c r="B30" s="14" t="s">
        <v>25</v>
      </c>
      <c r="D30" s="8">
        <f t="shared" si="1"/>
        <v>3000</v>
      </c>
      <c r="E30" s="8">
        <f t="shared" si="1"/>
        <v>3000</v>
      </c>
      <c r="F30" s="8">
        <f t="shared" si="1"/>
        <v>3000</v>
      </c>
      <c r="G30" s="8">
        <f t="shared" si="1"/>
        <v>3000</v>
      </c>
      <c r="H30" s="8">
        <f t="shared" si="1"/>
        <v>3000</v>
      </c>
      <c r="I30" s="10">
        <f t="shared" ref="I30" si="3">SUM(D30:H30)-C30</f>
        <v>15000</v>
      </c>
      <c r="K30" s="42"/>
      <c r="V30" s="43"/>
    </row>
    <row r="31" spans="2:22" x14ac:dyDescent="0.3">
      <c r="B31" s="3" t="s">
        <v>29</v>
      </c>
      <c r="C31" s="6">
        <f>SUM(C7:C30)</f>
        <v>35000</v>
      </c>
      <c r="D31" s="10">
        <f t="shared" ref="D31:H31" si="4">SUM(D7:D30)</f>
        <v>54000</v>
      </c>
      <c r="E31" s="10">
        <f t="shared" si="4"/>
        <v>42000</v>
      </c>
      <c r="F31" s="10">
        <f t="shared" si="4"/>
        <v>30000</v>
      </c>
      <c r="G31" s="10">
        <f t="shared" si="4"/>
        <v>18000</v>
      </c>
      <c r="H31" s="10">
        <f t="shared" si="4"/>
        <v>6000</v>
      </c>
      <c r="I31" s="10">
        <f>SUM(D31:H31)-C31</f>
        <v>115000</v>
      </c>
      <c r="K31" s="42"/>
      <c r="V31" s="43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4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6"/>
    </row>
    <row r="33" spans="2:9" x14ac:dyDescent="0.3">
      <c r="B33" s="14" t="s">
        <v>37</v>
      </c>
      <c r="C33" s="26" t="s">
        <v>35</v>
      </c>
      <c r="D33" s="26">
        <f>D42</f>
        <v>10</v>
      </c>
      <c r="E33" s="26" t="s">
        <v>80</v>
      </c>
      <c r="F33" s="26"/>
      <c r="G33" s="25"/>
      <c r="H33" s="25"/>
      <c r="I33" s="25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  <c r="H34" s="48"/>
    </row>
    <row r="35" spans="2:9" x14ac:dyDescent="0.3">
      <c r="B35" s="14" t="s">
        <v>39</v>
      </c>
      <c r="C35" t="s">
        <v>40</v>
      </c>
      <c r="D35" s="15">
        <v>1500</v>
      </c>
      <c r="E35" t="s">
        <v>54</v>
      </c>
      <c r="F35" s="16">
        <f>D35*D34</f>
        <v>300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v>12000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600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0.5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300</v>
      </c>
      <c r="E40" t="s">
        <v>126</v>
      </c>
    </row>
    <row r="41" spans="2:9" x14ac:dyDescent="0.3">
      <c r="B41" s="14" t="s">
        <v>56</v>
      </c>
      <c r="C41" t="s">
        <v>57</v>
      </c>
      <c r="D41" s="47">
        <v>5</v>
      </c>
      <c r="E41" t="s">
        <v>58</v>
      </c>
    </row>
    <row r="42" spans="2:9" x14ac:dyDescent="0.3">
      <c r="B42" s="14" t="s">
        <v>60</v>
      </c>
      <c r="C42" t="s">
        <v>57</v>
      </c>
      <c r="D42" s="47">
        <v>10</v>
      </c>
      <c r="E42" t="s">
        <v>61</v>
      </c>
    </row>
    <row r="43" spans="2:9" x14ac:dyDescent="0.3">
      <c r="B43" s="14" t="s">
        <v>64</v>
      </c>
      <c r="C43" t="s">
        <v>62</v>
      </c>
      <c r="D43" s="15">
        <v>250</v>
      </c>
      <c r="E43" t="s">
        <v>63</v>
      </c>
    </row>
    <row r="44" spans="2:9" x14ac:dyDescent="0.3">
      <c r="B44" s="14" t="s">
        <v>71</v>
      </c>
      <c r="C44" t="s">
        <v>73</v>
      </c>
      <c r="D44" s="47">
        <f>COUNTA(D14:D20)+COUNTA(E18:E20)</f>
        <v>10</v>
      </c>
      <c r="E44" t="s">
        <v>72</v>
      </c>
      <c r="G44" s="47">
        <f>COUNTA(D13,E17,F21)*D42</f>
        <v>30</v>
      </c>
      <c r="H44" t="s">
        <v>74</v>
      </c>
    </row>
    <row r="45" spans="2:9" x14ac:dyDescent="0.3">
      <c r="B45" s="14" t="s">
        <v>75</v>
      </c>
      <c r="C45" s="35" t="s">
        <v>76</v>
      </c>
      <c r="D45" s="35" t="str">
        <f>B20</f>
        <v>Mes 14</v>
      </c>
      <c r="E45" s="49" t="s">
        <v>138</v>
      </c>
      <c r="F45" s="50">
        <f>I31/C31</f>
        <v>3.2857142857142856</v>
      </c>
      <c r="G45" t="s">
        <v>139</v>
      </c>
    </row>
    <row r="46" spans="2:9" x14ac:dyDescent="0.3">
      <c r="B46" s="14" t="s">
        <v>127</v>
      </c>
      <c r="C46" s="35" t="s">
        <v>128</v>
      </c>
      <c r="D46" s="37">
        <f>I31</f>
        <v>115000</v>
      </c>
      <c r="E46" s="35" t="s">
        <v>129</v>
      </c>
      <c r="F46" s="35"/>
    </row>
    <row r="47" spans="2:9" x14ac:dyDescent="0.3">
      <c r="B47" s="14" t="s">
        <v>130</v>
      </c>
      <c r="C47" s="35" t="s">
        <v>131</v>
      </c>
      <c r="D47" s="51">
        <f>D42*D41</f>
        <v>50</v>
      </c>
      <c r="E47" s="35" t="s">
        <v>132</v>
      </c>
      <c r="F47" s="35"/>
      <c r="G47" s="35"/>
      <c r="H47" s="35"/>
      <c r="I47" s="35"/>
    </row>
    <row r="49" spans="2:27" ht="18" x14ac:dyDescent="0.35">
      <c r="C49" s="64" t="s">
        <v>135</v>
      </c>
      <c r="D49" s="64"/>
      <c r="E49" s="64"/>
      <c r="F49" s="64"/>
      <c r="G49" s="64"/>
      <c r="H49" s="64"/>
      <c r="L49" s="64" t="s">
        <v>136</v>
      </c>
      <c r="M49" s="64"/>
      <c r="N49" s="64"/>
      <c r="O49" s="64"/>
      <c r="P49" s="64"/>
      <c r="Q49" s="64"/>
      <c r="U49" s="64" t="s">
        <v>137</v>
      </c>
      <c r="V49" s="64"/>
      <c r="W49" s="64"/>
      <c r="X49" s="64"/>
      <c r="Y49" s="64"/>
      <c r="Z49" s="64"/>
    </row>
    <row r="50" spans="2:27" ht="23.4" x14ac:dyDescent="0.45">
      <c r="C50" s="66" t="s">
        <v>107</v>
      </c>
      <c r="D50" s="66"/>
      <c r="E50" s="66"/>
      <c r="F50" s="66"/>
      <c r="G50" s="66"/>
      <c r="H50" s="66"/>
      <c r="L50" s="66" t="s">
        <v>108</v>
      </c>
      <c r="M50" s="66"/>
      <c r="N50" s="66"/>
      <c r="O50" s="66"/>
      <c r="P50" s="66"/>
      <c r="Q50" s="66"/>
      <c r="U50" s="66" t="s">
        <v>109</v>
      </c>
      <c r="V50" s="66"/>
      <c r="W50" s="66"/>
      <c r="X50" s="66"/>
      <c r="Y50" s="66"/>
      <c r="Z50" s="66"/>
    </row>
    <row r="51" spans="2:27" ht="18" customHeight="1" x14ac:dyDescent="0.35">
      <c r="B51" s="65" t="s">
        <v>68</v>
      </c>
      <c r="C51" s="64" t="s">
        <v>30</v>
      </c>
      <c r="D51" s="64"/>
      <c r="E51" s="64"/>
      <c r="F51" s="64"/>
      <c r="G51" s="64"/>
      <c r="H51" s="64"/>
      <c r="I51" s="23" t="s">
        <v>27</v>
      </c>
      <c r="K51" s="65" t="s">
        <v>68</v>
      </c>
      <c r="L51" s="64" t="s">
        <v>34</v>
      </c>
      <c r="M51" s="64"/>
      <c r="N51" s="64"/>
      <c r="O51" s="64"/>
      <c r="P51" s="64"/>
      <c r="Q51" s="64"/>
      <c r="R51" s="23" t="s">
        <v>27</v>
      </c>
      <c r="T51" s="65" t="s">
        <v>68</v>
      </c>
      <c r="U51" s="64" t="s">
        <v>79</v>
      </c>
      <c r="V51" s="64"/>
      <c r="W51" s="64"/>
      <c r="X51" s="64"/>
      <c r="Y51" s="64"/>
      <c r="Z51" s="64"/>
      <c r="AA51" s="23" t="s">
        <v>27</v>
      </c>
    </row>
    <row r="52" spans="2:27" ht="14.4" customHeight="1" x14ac:dyDescent="0.3">
      <c r="B52" s="65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24" t="s">
        <v>31</v>
      </c>
      <c r="K52" s="65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24" t="s">
        <v>31</v>
      </c>
      <c r="T52" s="65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24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24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24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24" t="s">
        <v>1</v>
      </c>
    </row>
    <row r="54" spans="2:27" x14ac:dyDescent="0.3">
      <c r="B54" s="3" t="s">
        <v>2</v>
      </c>
      <c r="C54" s="4">
        <f>C7</f>
        <v>5000</v>
      </c>
      <c r="D54" s="5"/>
      <c r="E54" s="5"/>
      <c r="F54" s="5"/>
      <c r="G54" s="5"/>
      <c r="H54" s="5"/>
      <c r="I54" s="4">
        <f>SUM(D54:H54)-C54</f>
        <v>-5000</v>
      </c>
      <c r="K54" s="3" t="s">
        <v>2</v>
      </c>
      <c r="L54" s="4">
        <f>C54</f>
        <v>5000</v>
      </c>
      <c r="M54" s="5"/>
      <c r="N54" s="5"/>
      <c r="O54" s="5"/>
      <c r="P54" s="5"/>
      <c r="Q54" s="5"/>
      <c r="R54" s="4">
        <f>SUM(M54:Q54)-L54</f>
        <v>-5000</v>
      </c>
      <c r="T54" s="3" t="s">
        <v>2</v>
      </c>
      <c r="U54" s="4">
        <f>L54</f>
        <v>5000</v>
      </c>
      <c r="V54" s="5"/>
      <c r="W54" s="5"/>
      <c r="X54" s="5"/>
      <c r="Y54" s="5"/>
      <c r="Z54" s="5"/>
      <c r="AA54" s="4">
        <f>SUM(V54:Z54)-U54</f>
        <v>-5000</v>
      </c>
    </row>
    <row r="55" spans="2:27" x14ac:dyDescent="0.3">
      <c r="B55" s="3" t="s">
        <v>3</v>
      </c>
      <c r="C55" s="4">
        <f t="shared" ref="C55:C64" si="5">C8</f>
        <v>2500</v>
      </c>
      <c r="D55" s="5"/>
      <c r="E55" s="5"/>
      <c r="F55" s="5"/>
      <c r="G55" s="5"/>
      <c r="H55" s="5"/>
      <c r="I55" s="4">
        <f>SUM(D55:H55)-C55-C54</f>
        <v>-7500</v>
      </c>
      <c r="K55" s="3" t="s">
        <v>3</v>
      </c>
      <c r="L55" s="4">
        <f t="shared" ref="L55:L64" si="6">C55</f>
        <v>2500</v>
      </c>
      <c r="M55" s="5"/>
      <c r="N55" s="5"/>
      <c r="O55" s="5"/>
      <c r="P55" s="5"/>
      <c r="Q55" s="5"/>
      <c r="R55" s="4">
        <f>SUM(M55:Q55)-L55-L54</f>
        <v>-7500</v>
      </c>
      <c r="T55" s="3" t="s">
        <v>3</v>
      </c>
      <c r="U55" s="4">
        <f t="shared" ref="U55:U64" si="7">L55</f>
        <v>2500</v>
      </c>
      <c r="V55" s="5"/>
      <c r="W55" s="5"/>
      <c r="X55" s="5"/>
      <c r="Y55" s="5"/>
      <c r="Z55" s="5"/>
      <c r="AA55" s="4">
        <f>SUM(V55:Z55)-U55-U54</f>
        <v>-7500</v>
      </c>
    </row>
    <row r="56" spans="2:27" x14ac:dyDescent="0.3">
      <c r="B56" s="3" t="s">
        <v>4</v>
      </c>
      <c r="C56" s="4">
        <f t="shared" si="5"/>
        <v>2500</v>
      </c>
      <c r="D56" s="5"/>
      <c r="E56" s="5"/>
      <c r="F56" s="5"/>
      <c r="G56" s="5"/>
      <c r="H56" s="5"/>
      <c r="I56" s="4">
        <f>SUM(D56:H56)-C56-C55-C54</f>
        <v>-10000</v>
      </c>
      <c r="K56" s="3" t="s">
        <v>4</v>
      </c>
      <c r="L56" s="4">
        <f t="shared" si="6"/>
        <v>2500</v>
      </c>
      <c r="M56" s="5"/>
      <c r="N56" s="5"/>
      <c r="O56" s="5"/>
      <c r="P56" s="5"/>
      <c r="Q56" s="5"/>
      <c r="R56" s="4">
        <f>SUM(M56:Q56)-L56-L55-L54</f>
        <v>-10000</v>
      </c>
      <c r="T56" s="3" t="s">
        <v>4</v>
      </c>
      <c r="U56" s="4">
        <f t="shared" si="7"/>
        <v>2500</v>
      </c>
      <c r="V56" s="5"/>
      <c r="W56" s="5"/>
      <c r="X56" s="5"/>
      <c r="Y56" s="5"/>
      <c r="Z56" s="5"/>
      <c r="AA56" s="4">
        <f>SUM(V56:Z56)-U56-U55-U54</f>
        <v>-10000</v>
      </c>
    </row>
    <row r="57" spans="2:27" x14ac:dyDescent="0.3">
      <c r="B57" s="3" t="s">
        <v>5</v>
      </c>
      <c r="C57" s="4">
        <f t="shared" si="5"/>
        <v>5000</v>
      </c>
      <c r="D57" s="5"/>
      <c r="E57" s="5"/>
      <c r="F57" s="5"/>
      <c r="G57" s="5"/>
      <c r="H57" s="5"/>
      <c r="I57" s="4">
        <f>SUM(D57:H57)-C57-C56-C55-C54</f>
        <v>-15000</v>
      </c>
      <c r="K57" s="3" t="s">
        <v>5</v>
      </c>
      <c r="L57" s="4">
        <f t="shared" si="6"/>
        <v>5000</v>
      </c>
      <c r="M57" s="5"/>
      <c r="N57" s="5"/>
      <c r="O57" s="5"/>
      <c r="P57" s="5"/>
      <c r="Q57" s="5"/>
      <c r="R57" s="4">
        <f>SUM(M57:Q57)-L57-L56-L55-L54</f>
        <v>-15000</v>
      </c>
      <c r="T57" s="3" t="s">
        <v>5</v>
      </c>
      <c r="U57" s="4">
        <f t="shared" si="7"/>
        <v>5000</v>
      </c>
      <c r="V57" s="5"/>
      <c r="W57" s="5"/>
      <c r="X57" s="5"/>
      <c r="Y57" s="5"/>
      <c r="Z57" s="5"/>
      <c r="AA57" s="4">
        <f>SUM(V57:Z57)-U57-U56-U55-U54</f>
        <v>-15000</v>
      </c>
    </row>
    <row r="58" spans="2:27" x14ac:dyDescent="0.3">
      <c r="B58" s="3" t="s">
        <v>6</v>
      </c>
      <c r="C58" s="4">
        <f t="shared" si="5"/>
        <v>2500</v>
      </c>
      <c r="D58" s="5"/>
      <c r="E58" s="5"/>
      <c r="F58" s="5"/>
      <c r="G58" s="5"/>
      <c r="H58" s="5"/>
      <c r="I58" s="4">
        <f>SUM(D58:H58)-C58-C57-C56-C55-C54</f>
        <v>-17500</v>
      </c>
      <c r="K58" s="3" t="s">
        <v>6</v>
      </c>
      <c r="L58" s="4">
        <f t="shared" si="6"/>
        <v>2500</v>
      </c>
      <c r="M58" s="5"/>
      <c r="N58" s="5"/>
      <c r="O58" s="5"/>
      <c r="P58" s="5"/>
      <c r="Q58" s="5"/>
      <c r="R58" s="4">
        <f>SUM(M58:Q58)-L58-L57-L56-L55-L54</f>
        <v>-17500</v>
      </c>
      <c r="T58" s="3" t="s">
        <v>6</v>
      </c>
      <c r="U58" s="4">
        <f t="shared" si="7"/>
        <v>2500</v>
      </c>
      <c r="V58" s="5"/>
      <c r="W58" s="5"/>
      <c r="X58" s="5"/>
      <c r="Y58" s="5"/>
      <c r="Z58" s="5"/>
      <c r="AA58" s="4">
        <f>SUM(V58:Z58)-U58-U57-U56-U55-U54</f>
        <v>-17500</v>
      </c>
    </row>
    <row r="59" spans="2:27" x14ac:dyDescent="0.3">
      <c r="B59" s="3" t="s">
        <v>7</v>
      </c>
      <c r="C59" s="4">
        <f t="shared" si="5"/>
        <v>2500</v>
      </c>
      <c r="D59" s="5"/>
      <c r="E59" s="5"/>
      <c r="F59" s="5"/>
      <c r="G59" s="5"/>
      <c r="H59" s="5"/>
      <c r="I59" s="4">
        <f>SUM(D59:H59)-C59-C58-C57-C56-C55-C54</f>
        <v>-20000</v>
      </c>
      <c r="K59" s="3" t="s">
        <v>7</v>
      </c>
      <c r="L59" s="4">
        <f t="shared" si="6"/>
        <v>2500</v>
      </c>
      <c r="M59" s="5"/>
      <c r="N59" s="5"/>
      <c r="O59" s="5"/>
      <c r="P59" s="5"/>
      <c r="Q59" s="5"/>
      <c r="R59" s="4">
        <f>SUM(M59:Q59)-L59-L58-L57-L56-L55-L54</f>
        <v>-20000</v>
      </c>
      <c r="T59" s="3" t="s">
        <v>7</v>
      </c>
      <c r="U59" s="4">
        <f t="shared" si="7"/>
        <v>2500</v>
      </c>
      <c r="V59" s="5"/>
      <c r="W59" s="5"/>
      <c r="X59" s="5"/>
      <c r="Y59" s="5"/>
      <c r="Z59" s="5"/>
      <c r="AA59" s="4">
        <f>SUM(V59:Z59)-U59-U58-U57-U56-U55-U54</f>
        <v>-20000</v>
      </c>
    </row>
    <row r="60" spans="2:27" x14ac:dyDescent="0.3">
      <c r="B60" s="3" t="s">
        <v>8</v>
      </c>
      <c r="C60" s="4">
        <f t="shared" si="5"/>
        <v>5000</v>
      </c>
      <c r="D60" s="17">
        <f>($D$82*$D$81)*$D$89</f>
        <v>3000</v>
      </c>
      <c r="E60" s="9"/>
      <c r="F60" s="9"/>
      <c r="G60" s="9"/>
      <c r="H60" s="9"/>
      <c r="I60" s="4">
        <f>SUM(D60:H60)-C60-C59-C58-C57-C56-C55-C54</f>
        <v>-22000</v>
      </c>
      <c r="K60" s="3" t="s">
        <v>8</v>
      </c>
      <c r="L60" s="4">
        <f t="shared" si="6"/>
        <v>5000</v>
      </c>
      <c r="M60" s="17">
        <f>($D$82*$D$81)*$D$89</f>
        <v>3000</v>
      </c>
      <c r="N60" s="9"/>
      <c r="O60" s="9"/>
      <c r="P60" s="9"/>
      <c r="Q60" s="9"/>
      <c r="R60" s="4">
        <f>SUM(M60:Q60)-L60-L59-L58-L57-L56-L55-L54</f>
        <v>-22000</v>
      </c>
      <c r="T60" s="3" t="s">
        <v>8</v>
      </c>
      <c r="U60" s="4">
        <f t="shared" si="7"/>
        <v>5000</v>
      </c>
      <c r="V60" s="17">
        <f>($D$82*$D$81)*$D$89</f>
        <v>3000</v>
      </c>
      <c r="W60" s="9"/>
      <c r="X60" s="9"/>
      <c r="Y60" s="9"/>
      <c r="Z60" s="9"/>
      <c r="AA60" s="4">
        <f>SUM(V60:Z60)-U60-U59-U58-U57-U56-U55-U54</f>
        <v>-22000</v>
      </c>
    </row>
    <row r="61" spans="2:27" x14ac:dyDescent="0.3">
      <c r="B61" s="3" t="s">
        <v>9</v>
      </c>
      <c r="C61" s="4">
        <f t="shared" si="5"/>
        <v>2500</v>
      </c>
      <c r="D61" s="8">
        <f>((($D$83*$D$84)*$D$86)*($D$89))</f>
        <v>3000</v>
      </c>
      <c r="E61" s="9"/>
      <c r="F61" s="9"/>
      <c r="G61" s="9"/>
      <c r="H61" s="9"/>
      <c r="I61" s="4">
        <f>SUM(D60:H61)-C61-C60-C59-C58-C57-C56-C55-C54</f>
        <v>-21500</v>
      </c>
      <c r="K61" s="3" t="s">
        <v>9</v>
      </c>
      <c r="L61" s="4">
        <f t="shared" si="6"/>
        <v>2500</v>
      </c>
      <c r="M61" s="8">
        <f t="shared" ref="M61:Q77" si="8">((($D$83*$D$84)*$D$86)*($D$89))</f>
        <v>3000</v>
      </c>
      <c r="N61" s="9"/>
      <c r="O61" s="9"/>
      <c r="P61" s="9"/>
      <c r="Q61" s="9"/>
      <c r="R61" s="4">
        <f>SUM(M60:Q61)-L61-L60-L59-L58-L57-L56-L55-L54</f>
        <v>-21500</v>
      </c>
      <c r="T61" s="3" t="s">
        <v>9</v>
      </c>
      <c r="U61" s="4">
        <f t="shared" si="7"/>
        <v>2500</v>
      </c>
      <c r="V61" s="8">
        <f t="shared" ref="V61:Z77" si="9">((($D$83*$D$84)*$D$86)*($D$89))</f>
        <v>3000</v>
      </c>
      <c r="W61" s="17">
        <f>($D$82*$D$81)*$D$89</f>
        <v>3000</v>
      </c>
      <c r="X61" s="9"/>
      <c r="Y61" s="9"/>
      <c r="Z61" s="9"/>
      <c r="AA61" s="4">
        <f>SUM(V60:Z61)-U61-U60-U59-U58-U57-U56-U55-U54</f>
        <v>-18500</v>
      </c>
    </row>
    <row r="62" spans="2:27" x14ac:dyDescent="0.3">
      <c r="B62" s="3" t="s">
        <v>10</v>
      </c>
      <c r="C62" s="4">
        <f t="shared" si="5"/>
        <v>2500</v>
      </c>
      <c r="D62" s="8">
        <f t="shared" ref="D62:H77" si="10">((($D$83*$D$84)*$D$86)*($D$89))</f>
        <v>3000</v>
      </c>
      <c r="I62" s="4">
        <f>SUM(D60:H62)-C62-C61-C60-C59-C58-C57-C56-C55-C54</f>
        <v>-21000</v>
      </c>
      <c r="K62" s="3" t="s">
        <v>10</v>
      </c>
      <c r="L62" s="4">
        <f t="shared" si="6"/>
        <v>2500</v>
      </c>
      <c r="M62" s="8">
        <f t="shared" si="8"/>
        <v>3000</v>
      </c>
      <c r="N62" s="17">
        <f>($D$82*$D$81)*$D$89</f>
        <v>3000</v>
      </c>
      <c r="O62" s="9"/>
      <c r="P62" s="9"/>
      <c r="Q62" s="9"/>
      <c r="R62" s="4">
        <f>SUM(M60:Q62)-L62-L61-L60-L59-L58-L57-L56-L55-L54</f>
        <v>-18000</v>
      </c>
      <c r="T62" s="3" t="s">
        <v>10</v>
      </c>
      <c r="U62" s="4">
        <f t="shared" si="7"/>
        <v>2500</v>
      </c>
      <c r="V62" s="8">
        <f t="shared" si="9"/>
        <v>3000</v>
      </c>
      <c r="W62" s="8">
        <f t="shared" si="9"/>
        <v>3000</v>
      </c>
      <c r="X62" s="17">
        <f>($D$82*$D$81)*$D$89</f>
        <v>3000</v>
      </c>
      <c r="Y62" s="9"/>
      <c r="Z62" s="9"/>
      <c r="AA62" s="4">
        <f>SUM(V60:Z62)-U62-U61-U60-U59-U58-U57-U56-U55-U54</f>
        <v>-12000</v>
      </c>
    </row>
    <row r="63" spans="2:27" x14ac:dyDescent="0.3">
      <c r="B63" s="3" t="s">
        <v>11</v>
      </c>
      <c r="C63" s="4">
        <f t="shared" si="5"/>
        <v>2500</v>
      </c>
      <c r="D63" s="8">
        <f t="shared" si="10"/>
        <v>3000</v>
      </c>
      <c r="E63" s="17">
        <f>($D$82*$D$81)*$D$89</f>
        <v>3000</v>
      </c>
      <c r="F63" s="9"/>
      <c r="G63" s="9"/>
      <c r="H63" s="9"/>
      <c r="I63" s="4">
        <f>SUM(D60:H63)-C63-C62-C61-C60-C59-C58-C57-C56-C55-C54</f>
        <v>-17500</v>
      </c>
      <c r="K63" s="3" t="s">
        <v>11</v>
      </c>
      <c r="L63" s="4">
        <f t="shared" si="6"/>
        <v>2500</v>
      </c>
      <c r="M63" s="8">
        <f t="shared" si="8"/>
        <v>3000</v>
      </c>
      <c r="N63" s="8">
        <f t="shared" si="8"/>
        <v>3000</v>
      </c>
      <c r="O63" s="9"/>
      <c r="P63" s="9"/>
      <c r="Q63" s="9"/>
      <c r="R63" s="4">
        <f>SUM(M60:Q63)-L63-L62-L61-L60-L59-L58-L57-L56-L55-L54</f>
        <v>-14500</v>
      </c>
      <c r="T63" s="14" t="s">
        <v>11</v>
      </c>
      <c r="U63" s="4">
        <f t="shared" si="7"/>
        <v>2500</v>
      </c>
      <c r="V63" s="8">
        <f t="shared" si="9"/>
        <v>3000</v>
      </c>
      <c r="W63" s="8">
        <f t="shared" si="9"/>
        <v>3000</v>
      </c>
      <c r="X63" s="8">
        <f t="shared" si="9"/>
        <v>3000</v>
      </c>
      <c r="Y63" s="17">
        <f>($D$82*$D$81)*$D$89</f>
        <v>3000</v>
      </c>
      <c r="Z63" s="9"/>
      <c r="AA63" s="4">
        <f>SUM(V60:Z63)-U63-U62-U61-U60-U59-U58-U57-U56-U55-U54</f>
        <v>-2500</v>
      </c>
    </row>
    <row r="64" spans="2:27" x14ac:dyDescent="0.3">
      <c r="B64" s="3" t="s">
        <v>12</v>
      </c>
      <c r="C64" s="4">
        <f t="shared" si="5"/>
        <v>2500</v>
      </c>
      <c r="D64" s="8">
        <f t="shared" si="10"/>
        <v>3000</v>
      </c>
      <c r="E64" s="8">
        <f t="shared" si="10"/>
        <v>3000</v>
      </c>
      <c r="F64" s="9"/>
      <c r="G64" s="9"/>
      <c r="H64" s="9"/>
      <c r="I64" s="4">
        <f>SUM(D60:H64)-C64-C63-C62-C61-C60-C59-C58-C57-C56-C55-C54</f>
        <v>-14000</v>
      </c>
      <c r="K64" s="3" t="s">
        <v>12</v>
      </c>
      <c r="L64" s="4">
        <f t="shared" si="6"/>
        <v>2500</v>
      </c>
      <c r="M64" s="8">
        <f t="shared" si="8"/>
        <v>3000</v>
      </c>
      <c r="N64" s="8">
        <f t="shared" si="8"/>
        <v>3000</v>
      </c>
      <c r="O64" s="17">
        <f>($D$82*$D$81)*$D$89</f>
        <v>3000</v>
      </c>
      <c r="P64" s="9"/>
      <c r="Q64" s="9"/>
      <c r="R64" s="4">
        <f>SUM(M60:Q64)-L64-L63-L62-L61-L60-L59-L58-L57-L56-L55-L54</f>
        <v>-8000</v>
      </c>
      <c r="T64" s="14" t="s">
        <v>12</v>
      </c>
      <c r="U64" s="4">
        <f t="shared" si="7"/>
        <v>2500</v>
      </c>
      <c r="V64" s="8">
        <f t="shared" si="9"/>
        <v>3000</v>
      </c>
      <c r="W64" s="8">
        <f t="shared" si="9"/>
        <v>3000</v>
      </c>
      <c r="X64" s="8">
        <f t="shared" si="9"/>
        <v>3000</v>
      </c>
      <c r="Y64" s="8">
        <f t="shared" si="9"/>
        <v>3000</v>
      </c>
      <c r="Z64" s="17">
        <f>($D$82*$D$81)*$D$89</f>
        <v>3000</v>
      </c>
      <c r="AA64" s="10">
        <f>SUM(V60:Z64)-U64-U63-U62-U61-U60-U59-U58-U57-U56-U55-U54</f>
        <v>10000</v>
      </c>
    </row>
    <row r="65" spans="2:27" x14ac:dyDescent="0.3">
      <c r="B65" s="3" t="s">
        <v>13</v>
      </c>
      <c r="D65" s="8">
        <f t="shared" si="10"/>
        <v>3000</v>
      </c>
      <c r="E65" s="8">
        <f t="shared" si="10"/>
        <v>3000</v>
      </c>
      <c r="I65" s="4">
        <f>SUM(D60:H65)-C65-C64-C63-C62-C61-C60-C59-C58-C57-C56-C55-C54</f>
        <v>-8000</v>
      </c>
      <c r="K65" s="3" t="s">
        <v>13</v>
      </c>
      <c r="M65" s="8">
        <f t="shared" si="8"/>
        <v>3000</v>
      </c>
      <c r="N65" s="8">
        <f t="shared" si="8"/>
        <v>3000</v>
      </c>
      <c r="O65" s="8">
        <f t="shared" si="8"/>
        <v>3000</v>
      </c>
      <c r="P65" s="9"/>
      <c r="Q65" s="9"/>
      <c r="R65" s="4">
        <f>SUM(M60:Q65)-L65-L64-L63-L62-L61-L60-L59-L58-L57-L56-L55-L54</f>
        <v>1000</v>
      </c>
      <c r="T65" s="14" t="s">
        <v>13</v>
      </c>
      <c r="V65" s="8">
        <f t="shared" si="9"/>
        <v>3000</v>
      </c>
      <c r="W65" s="8">
        <f t="shared" si="9"/>
        <v>3000</v>
      </c>
      <c r="X65" s="8">
        <f t="shared" si="9"/>
        <v>3000</v>
      </c>
      <c r="Y65" s="8">
        <f t="shared" si="9"/>
        <v>3000</v>
      </c>
      <c r="Z65" s="8">
        <f t="shared" si="9"/>
        <v>3000</v>
      </c>
      <c r="AA65" s="10">
        <f t="shared" ref="AA65:AA66" si="11">SUM(V65:Z65)-U65</f>
        <v>15000</v>
      </c>
    </row>
    <row r="66" spans="2:27" x14ac:dyDescent="0.3">
      <c r="B66" s="14" t="s">
        <v>14</v>
      </c>
      <c r="D66" s="8">
        <f t="shared" si="10"/>
        <v>3000</v>
      </c>
      <c r="E66" s="8">
        <f t="shared" si="10"/>
        <v>3000</v>
      </c>
      <c r="F66" s="17">
        <f>($D$82*$D$81)*$D$89</f>
        <v>3000</v>
      </c>
      <c r="G66" s="9"/>
      <c r="H66" s="9"/>
      <c r="I66" s="10">
        <f>SUM(D60:H66)-C66-C65-C64-C63-C62-C61-C60-C59-C58-C57-C56-C55-C54</f>
        <v>1000</v>
      </c>
      <c r="K66" s="14" t="s">
        <v>14</v>
      </c>
      <c r="M66" s="8">
        <f t="shared" si="8"/>
        <v>3000</v>
      </c>
      <c r="N66" s="8">
        <f t="shared" si="8"/>
        <v>3000</v>
      </c>
      <c r="O66" s="8">
        <f t="shared" si="8"/>
        <v>3000</v>
      </c>
      <c r="P66" s="17">
        <f>($D$82*$D$81)*$D$89</f>
        <v>3000</v>
      </c>
      <c r="Q66" s="9"/>
      <c r="R66" s="10">
        <f t="shared" ref="R66:R77" si="12">SUM(M66:Q66)-L66</f>
        <v>12000</v>
      </c>
      <c r="T66" s="14" t="s">
        <v>14</v>
      </c>
      <c r="V66" s="8">
        <f t="shared" si="9"/>
        <v>3000</v>
      </c>
      <c r="W66" s="8">
        <f t="shared" si="9"/>
        <v>3000</v>
      </c>
      <c r="X66" s="8">
        <f t="shared" si="9"/>
        <v>3000</v>
      </c>
      <c r="Y66" s="8">
        <f t="shared" si="9"/>
        <v>3000</v>
      </c>
      <c r="Z66" s="8">
        <f t="shared" si="9"/>
        <v>3000</v>
      </c>
      <c r="AA66" s="10">
        <f t="shared" si="11"/>
        <v>15000</v>
      </c>
    </row>
    <row r="67" spans="2:27" x14ac:dyDescent="0.3">
      <c r="B67" s="14" t="s">
        <v>15</v>
      </c>
      <c r="D67" s="8">
        <f t="shared" si="10"/>
        <v>3000</v>
      </c>
      <c r="E67" s="8">
        <f t="shared" si="10"/>
        <v>3000</v>
      </c>
      <c r="F67" s="8">
        <f t="shared" si="10"/>
        <v>3000</v>
      </c>
      <c r="G67" s="9"/>
      <c r="H67" s="9"/>
      <c r="I67" s="10">
        <f t="shared" ref="I67:I77" si="13">SUM(D67:H67)-C67</f>
        <v>9000</v>
      </c>
      <c r="K67" s="14" t="s">
        <v>15</v>
      </c>
      <c r="M67" s="8">
        <f t="shared" si="8"/>
        <v>3000</v>
      </c>
      <c r="N67" s="8">
        <f t="shared" si="8"/>
        <v>3000</v>
      </c>
      <c r="O67" s="8">
        <f t="shared" si="8"/>
        <v>3000</v>
      </c>
      <c r="P67" s="8">
        <f t="shared" si="8"/>
        <v>3000</v>
      </c>
      <c r="Q67" s="9"/>
      <c r="R67" s="10">
        <f t="shared" si="12"/>
        <v>12000</v>
      </c>
      <c r="T67" s="14" t="s">
        <v>15</v>
      </c>
      <c r="V67" s="8">
        <f t="shared" si="9"/>
        <v>3000</v>
      </c>
      <c r="W67" s="8">
        <f t="shared" si="9"/>
        <v>3000</v>
      </c>
      <c r="X67" s="8">
        <f t="shared" si="9"/>
        <v>3000</v>
      </c>
      <c r="Y67" s="8">
        <f t="shared" si="9"/>
        <v>3000</v>
      </c>
      <c r="Z67" s="8">
        <f t="shared" si="9"/>
        <v>3000</v>
      </c>
      <c r="AA67" s="10">
        <f>SUM(V67:Z67)-U67</f>
        <v>15000</v>
      </c>
    </row>
    <row r="68" spans="2:27" x14ac:dyDescent="0.3">
      <c r="B68" s="14" t="s">
        <v>16</v>
      </c>
      <c r="D68" s="8">
        <f t="shared" si="10"/>
        <v>3000</v>
      </c>
      <c r="E68" s="8">
        <f t="shared" si="10"/>
        <v>3000</v>
      </c>
      <c r="F68" s="8">
        <f t="shared" si="10"/>
        <v>3000</v>
      </c>
      <c r="I68" s="10">
        <f t="shared" si="13"/>
        <v>9000</v>
      </c>
      <c r="K68" s="14" t="s">
        <v>16</v>
      </c>
      <c r="M68" s="8">
        <f t="shared" si="8"/>
        <v>3000</v>
      </c>
      <c r="N68" s="8">
        <f t="shared" si="8"/>
        <v>3000</v>
      </c>
      <c r="O68" s="8">
        <f t="shared" si="8"/>
        <v>3000</v>
      </c>
      <c r="P68" s="8">
        <f t="shared" si="8"/>
        <v>3000</v>
      </c>
      <c r="Q68" s="17">
        <f>($D$82*$D$81)*$D$89</f>
        <v>3000</v>
      </c>
      <c r="R68" s="10">
        <f t="shared" si="12"/>
        <v>15000</v>
      </c>
      <c r="T68" s="14" t="s">
        <v>16</v>
      </c>
      <c r="V68" s="8">
        <f t="shared" si="9"/>
        <v>3000</v>
      </c>
      <c r="W68" s="8">
        <f t="shared" si="9"/>
        <v>3000</v>
      </c>
      <c r="X68" s="8">
        <f t="shared" si="9"/>
        <v>3000</v>
      </c>
      <c r="Y68" s="8">
        <f t="shared" si="9"/>
        <v>3000</v>
      </c>
      <c r="Z68" s="8">
        <f t="shared" si="9"/>
        <v>3000</v>
      </c>
      <c r="AA68" s="10">
        <f t="shared" ref="AA68:AA77" si="14">SUM(V68:Z68)-U68</f>
        <v>15000</v>
      </c>
    </row>
    <row r="69" spans="2:27" x14ac:dyDescent="0.3">
      <c r="B69" s="14" t="s">
        <v>17</v>
      </c>
      <c r="D69" s="8">
        <f t="shared" si="10"/>
        <v>3000</v>
      </c>
      <c r="E69" s="8">
        <f t="shared" si="10"/>
        <v>3000</v>
      </c>
      <c r="F69" s="8">
        <f t="shared" si="10"/>
        <v>3000</v>
      </c>
      <c r="G69" s="17">
        <f>($D$82*$D$81)*$D$89</f>
        <v>3000</v>
      </c>
      <c r="H69" s="9"/>
      <c r="I69" s="10">
        <f t="shared" si="13"/>
        <v>12000</v>
      </c>
      <c r="K69" s="14" t="s">
        <v>17</v>
      </c>
      <c r="M69" s="8">
        <f t="shared" si="8"/>
        <v>3000</v>
      </c>
      <c r="N69" s="8">
        <f t="shared" si="8"/>
        <v>3000</v>
      </c>
      <c r="O69" s="8">
        <f t="shared" si="8"/>
        <v>3000</v>
      </c>
      <c r="P69" s="8">
        <f t="shared" si="8"/>
        <v>3000</v>
      </c>
      <c r="Q69" s="8">
        <f t="shared" si="8"/>
        <v>3000</v>
      </c>
      <c r="R69" s="10">
        <f t="shared" si="12"/>
        <v>15000</v>
      </c>
      <c r="T69" s="14" t="s">
        <v>17</v>
      </c>
      <c r="V69" s="8">
        <f t="shared" si="9"/>
        <v>3000</v>
      </c>
      <c r="W69" s="8">
        <f t="shared" si="9"/>
        <v>3000</v>
      </c>
      <c r="X69" s="8">
        <f t="shared" si="9"/>
        <v>3000</v>
      </c>
      <c r="Y69" s="8">
        <f t="shared" si="9"/>
        <v>3000</v>
      </c>
      <c r="Z69" s="8">
        <f t="shared" si="9"/>
        <v>3000</v>
      </c>
      <c r="AA69" s="10">
        <f t="shared" si="14"/>
        <v>15000</v>
      </c>
    </row>
    <row r="70" spans="2:27" x14ac:dyDescent="0.3">
      <c r="B70" s="14" t="s">
        <v>18</v>
      </c>
      <c r="D70" s="8">
        <f t="shared" si="10"/>
        <v>3000</v>
      </c>
      <c r="E70" s="8">
        <f t="shared" si="10"/>
        <v>3000</v>
      </c>
      <c r="F70" s="8">
        <f t="shared" si="10"/>
        <v>3000</v>
      </c>
      <c r="G70" s="8">
        <f t="shared" si="10"/>
        <v>3000</v>
      </c>
      <c r="H70" s="9"/>
      <c r="I70" s="10">
        <f t="shared" si="13"/>
        <v>12000</v>
      </c>
      <c r="K70" s="14" t="s">
        <v>18</v>
      </c>
      <c r="M70" s="8">
        <f t="shared" si="8"/>
        <v>3000</v>
      </c>
      <c r="N70" s="8">
        <f t="shared" si="8"/>
        <v>3000</v>
      </c>
      <c r="O70" s="8">
        <f t="shared" si="8"/>
        <v>3000</v>
      </c>
      <c r="P70" s="8">
        <f t="shared" si="8"/>
        <v>3000</v>
      </c>
      <c r="Q70" s="8">
        <f t="shared" si="8"/>
        <v>3000</v>
      </c>
      <c r="R70" s="10">
        <f t="shared" si="12"/>
        <v>15000</v>
      </c>
      <c r="T70" s="14" t="s">
        <v>18</v>
      </c>
      <c r="V70" s="8">
        <f t="shared" si="9"/>
        <v>3000</v>
      </c>
      <c r="W70" s="8">
        <f t="shared" si="9"/>
        <v>3000</v>
      </c>
      <c r="X70" s="8">
        <f t="shared" si="9"/>
        <v>3000</v>
      </c>
      <c r="Y70" s="8">
        <f t="shared" si="9"/>
        <v>3000</v>
      </c>
      <c r="Z70" s="8">
        <f t="shared" si="9"/>
        <v>3000</v>
      </c>
      <c r="AA70" s="10">
        <f t="shared" si="14"/>
        <v>15000</v>
      </c>
    </row>
    <row r="71" spans="2:27" x14ac:dyDescent="0.3">
      <c r="B71" s="14" t="s">
        <v>19</v>
      </c>
      <c r="D71" s="8">
        <f t="shared" si="10"/>
        <v>3000</v>
      </c>
      <c r="E71" s="8">
        <f t="shared" si="10"/>
        <v>3000</v>
      </c>
      <c r="F71" s="8">
        <f t="shared" si="10"/>
        <v>3000</v>
      </c>
      <c r="G71" s="8">
        <f t="shared" si="10"/>
        <v>3000</v>
      </c>
      <c r="I71" s="10">
        <f t="shared" si="13"/>
        <v>12000</v>
      </c>
      <c r="K71" s="14" t="s">
        <v>19</v>
      </c>
      <c r="M71" s="8">
        <f t="shared" si="8"/>
        <v>3000</v>
      </c>
      <c r="N71" s="8">
        <f t="shared" si="8"/>
        <v>3000</v>
      </c>
      <c r="O71" s="8">
        <f t="shared" si="8"/>
        <v>3000</v>
      </c>
      <c r="P71" s="8">
        <f t="shared" si="8"/>
        <v>3000</v>
      </c>
      <c r="Q71" s="8">
        <f t="shared" si="8"/>
        <v>3000</v>
      </c>
      <c r="R71" s="10">
        <f t="shared" si="12"/>
        <v>15000</v>
      </c>
      <c r="T71" s="14" t="s">
        <v>19</v>
      </c>
      <c r="V71" s="8">
        <f t="shared" si="9"/>
        <v>3000</v>
      </c>
      <c r="W71" s="8">
        <f t="shared" si="9"/>
        <v>3000</v>
      </c>
      <c r="X71" s="8">
        <f t="shared" si="9"/>
        <v>3000</v>
      </c>
      <c r="Y71" s="8">
        <f t="shared" si="9"/>
        <v>3000</v>
      </c>
      <c r="Z71" s="8">
        <f t="shared" si="9"/>
        <v>3000</v>
      </c>
      <c r="AA71" s="10">
        <f t="shared" si="14"/>
        <v>15000</v>
      </c>
    </row>
    <row r="72" spans="2:27" x14ac:dyDescent="0.3">
      <c r="B72" s="14" t="s">
        <v>20</v>
      </c>
      <c r="D72" s="8">
        <f t="shared" si="10"/>
        <v>3000</v>
      </c>
      <c r="E72" s="8">
        <f t="shared" si="10"/>
        <v>3000</v>
      </c>
      <c r="F72" s="8">
        <f t="shared" si="10"/>
        <v>3000</v>
      </c>
      <c r="G72" s="8">
        <f t="shared" si="10"/>
        <v>3000</v>
      </c>
      <c r="H72" s="17">
        <f>($D$82*$D$81)*$D$89</f>
        <v>3000</v>
      </c>
      <c r="I72" s="10">
        <f t="shared" si="13"/>
        <v>15000</v>
      </c>
      <c r="K72" s="14" t="s">
        <v>20</v>
      </c>
      <c r="M72" s="8">
        <f t="shared" si="8"/>
        <v>3000</v>
      </c>
      <c r="N72" s="8">
        <f t="shared" si="8"/>
        <v>3000</v>
      </c>
      <c r="O72" s="8">
        <f t="shared" si="8"/>
        <v>3000</v>
      </c>
      <c r="P72" s="8">
        <f t="shared" si="8"/>
        <v>3000</v>
      </c>
      <c r="Q72" s="8">
        <f t="shared" si="8"/>
        <v>3000</v>
      </c>
      <c r="R72" s="10">
        <f t="shared" si="12"/>
        <v>15000</v>
      </c>
      <c r="T72" s="14" t="s">
        <v>20</v>
      </c>
      <c r="V72" s="8">
        <f t="shared" si="9"/>
        <v>3000</v>
      </c>
      <c r="W72" s="8">
        <f t="shared" si="9"/>
        <v>3000</v>
      </c>
      <c r="X72" s="8">
        <f t="shared" si="9"/>
        <v>3000</v>
      </c>
      <c r="Y72" s="8">
        <f t="shared" si="9"/>
        <v>3000</v>
      </c>
      <c r="Z72" s="8">
        <f t="shared" si="9"/>
        <v>3000</v>
      </c>
      <c r="AA72" s="10">
        <f t="shared" si="14"/>
        <v>15000</v>
      </c>
    </row>
    <row r="73" spans="2:27" x14ac:dyDescent="0.3">
      <c r="B73" s="14" t="s">
        <v>21</v>
      </c>
      <c r="D73" s="8">
        <f t="shared" si="10"/>
        <v>3000</v>
      </c>
      <c r="E73" s="8">
        <f t="shared" si="10"/>
        <v>3000</v>
      </c>
      <c r="F73" s="8">
        <f t="shared" si="10"/>
        <v>3000</v>
      </c>
      <c r="G73" s="8">
        <f t="shared" si="10"/>
        <v>3000</v>
      </c>
      <c r="H73" s="8">
        <f t="shared" si="10"/>
        <v>3000</v>
      </c>
      <c r="I73" s="10">
        <f t="shared" si="13"/>
        <v>15000</v>
      </c>
      <c r="K73" s="14" t="s">
        <v>21</v>
      </c>
      <c r="M73" s="8">
        <f t="shared" si="8"/>
        <v>3000</v>
      </c>
      <c r="N73" s="8">
        <f t="shared" si="8"/>
        <v>3000</v>
      </c>
      <c r="O73" s="8">
        <f t="shared" si="8"/>
        <v>3000</v>
      </c>
      <c r="P73" s="8">
        <f t="shared" si="8"/>
        <v>3000</v>
      </c>
      <c r="Q73" s="8">
        <f t="shared" si="8"/>
        <v>3000</v>
      </c>
      <c r="R73" s="10">
        <f t="shared" si="12"/>
        <v>15000</v>
      </c>
      <c r="T73" s="14" t="s">
        <v>21</v>
      </c>
      <c r="V73" s="8">
        <f t="shared" si="9"/>
        <v>3000</v>
      </c>
      <c r="W73" s="8">
        <f t="shared" si="9"/>
        <v>3000</v>
      </c>
      <c r="X73" s="8">
        <f t="shared" si="9"/>
        <v>3000</v>
      </c>
      <c r="Y73" s="8">
        <f t="shared" si="9"/>
        <v>3000</v>
      </c>
      <c r="Z73" s="8">
        <f t="shared" si="9"/>
        <v>3000</v>
      </c>
      <c r="AA73" s="10">
        <f t="shared" si="14"/>
        <v>15000</v>
      </c>
    </row>
    <row r="74" spans="2:27" x14ac:dyDescent="0.3">
      <c r="B74" s="14" t="s">
        <v>22</v>
      </c>
      <c r="D74" s="8">
        <f t="shared" si="10"/>
        <v>3000</v>
      </c>
      <c r="E74" s="8">
        <f t="shared" si="10"/>
        <v>3000</v>
      </c>
      <c r="F74" s="8">
        <f t="shared" si="10"/>
        <v>3000</v>
      </c>
      <c r="G74" s="8">
        <f t="shared" si="10"/>
        <v>3000</v>
      </c>
      <c r="H74" s="8">
        <f t="shared" si="10"/>
        <v>3000</v>
      </c>
      <c r="I74" s="10">
        <f>SUM(D74:H74)-C74</f>
        <v>15000</v>
      </c>
      <c r="K74" s="14" t="s">
        <v>22</v>
      </c>
      <c r="M74" s="8">
        <f t="shared" si="8"/>
        <v>3000</v>
      </c>
      <c r="N74" s="8">
        <f t="shared" si="8"/>
        <v>3000</v>
      </c>
      <c r="O74" s="8">
        <f t="shared" si="8"/>
        <v>3000</v>
      </c>
      <c r="P74" s="8">
        <f t="shared" si="8"/>
        <v>3000</v>
      </c>
      <c r="Q74" s="8">
        <f t="shared" si="8"/>
        <v>3000</v>
      </c>
      <c r="R74" s="10">
        <f t="shared" si="12"/>
        <v>15000</v>
      </c>
      <c r="T74" s="14" t="s">
        <v>22</v>
      </c>
      <c r="V74" s="8">
        <f t="shared" si="9"/>
        <v>3000</v>
      </c>
      <c r="W74" s="8">
        <f t="shared" si="9"/>
        <v>3000</v>
      </c>
      <c r="X74" s="8">
        <f t="shared" si="9"/>
        <v>3000</v>
      </c>
      <c r="Y74" s="8">
        <f t="shared" si="9"/>
        <v>3000</v>
      </c>
      <c r="Z74" s="8">
        <f t="shared" si="9"/>
        <v>3000</v>
      </c>
      <c r="AA74" s="10">
        <f t="shared" si="14"/>
        <v>15000</v>
      </c>
    </row>
    <row r="75" spans="2:27" x14ac:dyDescent="0.3">
      <c r="B75" s="14" t="s">
        <v>23</v>
      </c>
      <c r="D75" s="8">
        <f t="shared" si="10"/>
        <v>3000</v>
      </c>
      <c r="E75" s="8">
        <f t="shared" si="10"/>
        <v>3000</v>
      </c>
      <c r="F75" s="8">
        <f t="shared" si="10"/>
        <v>3000</v>
      </c>
      <c r="G75" s="8">
        <f t="shared" si="10"/>
        <v>3000</v>
      </c>
      <c r="H75" s="8">
        <f t="shared" si="10"/>
        <v>3000</v>
      </c>
      <c r="I75" s="10">
        <f>SUM(D75:H75)-C75</f>
        <v>15000</v>
      </c>
      <c r="K75" s="14" t="s">
        <v>23</v>
      </c>
      <c r="M75" s="8">
        <f t="shared" si="8"/>
        <v>3000</v>
      </c>
      <c r="N75" s="8">
        <f t="shared" si="8"/>
        <v>3000</v>
      </c>
      <c r="O75" s="8">
        <f t="shared" si="8"/>
        <v>3000</v>
      </c>
      <c r="P75" s="8">
        <f t="shared" si="8"/>
        <v>3000</v>
      </c>
      <c r="Q75" s="8">
        <f t="shared" si="8"/>
        <v>3000</v>
      </c>
      <c r="R75" s="10">
        <f t="shared" si="12"/>
        <v>15000</v>
      </c>
      <c r="T75" s="14" t="s">
        <v>23</v>
      </c>
      <c r="V75" s="8">
        <f t="shared" si="9"/>
        <v>3000</v>
      </c>
      <c r="W75" s="8">
        <f t="shared" si="9"/>
        <v>3000</v>
      </c>
      <c r="X75" s="8">
        <f t="shared" si="9"/>
        <v>3000</v>
      </c>
      <c r="Y75" s="8">
        <f t="shared" si="9"/>
        <v>3000</v>
      </c>
      <c r="Z75" s="8">
        <f t="shared" si="9"/>
        <v>3000</v>
      </c>
      <c r="AA75" s="10">
        <f t="shared" si="14"/>
        <v>15000</v>
      </c>
    </row>
    <row r="76" spans="2:27" x14ac:dyDescent="0.3">
      <c r="B76" s="14" t="s">
        <v>24</v>
      </c>
      <c r="D76" s="8">
        <f t="shared" si="10"/>
        <v>3000</v>
      </c>
      <c r="E76" s="8">
        <f t="shared" si="10"/>
        <v>3000</v>
      </c>
      <c r="F76" s="8">
        <f t="shared" si="10"/>
        <v>3000</v>
      </c>
      <c r="G76" s="8">
        <f t="shared" si="10"/>
        <v>3000</v>
      </c>
      <c r="H76" s="8">
        <f t="shared" si="10"/>
        <v>3000</v>
      </c>
      <c r="I76" s="10">
        <f>SUM(D76:H76)-C76</f>
        <v>15000</v>
      </c>
      <c r="K76" s="14" t="s">
        <v>24</v>
      </c>
      <c r="M76" s="8">
        <f t="shared" si="8"/>
        <v>3000</v>
      </c>
      <c r="N76" s="8">
        <f t="shared" si="8"/>
        <v>3000</v>
      </c>
      <c r="O76" s="8">
        <f t="shared" si="8"/>
        <v>3000</v>
      </c>
      <c r="P76" s="8">
        <f t="shared" si="8"/>
        <v>3000</v>
      </c>
      <c r="Q76" s="8">
        <f t="shared" si="8"/>
        <v>3000</v>
      </c>
      <c r="R76" s="10">
        <f t="shared" si="12"/>
        <v>15000</v>
      </c>
      <c r="T76" s="14" t="s">
        <v>24</v>
      </c>
      <c r="V76" s="8">
        <f t="shared" si="9"/>
        <v>3000</v>
      </c>
      <c r="W76" s="8">
        <f t="shared" si="9"/>
        <v>3000</v>
      </c>
      <c r="X76" s="8">
        <f t="shared" si="9"/>
        <v>3000</v>
      </c>
      <c r="Y76" s="8">
        <f t="shared" si="9"/>
        <v>3000</v>
      </c>
      <c r="Z76" s="8">
        <f t="shared" si="9"/>
        <v>3000</v>
      </c>
      <c r="AA76" s="10">
        <f t="shared" si="14"/>
        <v>15000</v>
      </c>
    </row>
    <row r="77" spans="2:27" x14ac:dyDescent="0.3">
      <c r="B77" s="14" t="s">
        <v>25</v>
      </c>
      <c r="D77" s="8">
        <f t="shared" si="10"/>
        <v>3000</v>
      </c>
      <c r="E77" s="8">
        <f t="shared" si="10"/>
        <v>3000</v>
      </c>
      <c r="F77" s="8">
        <f t="shared" si="10"/>
        <v>3000</v>
      </c>
      <c r="G77" s="8">
        <f t="shared" si="10"/>
        <v>3000</v>
      </c>
      <c r="H77" s="8">
        <f t="shared" si="10"/>
        <v>3000</v>
      </c>
      <c r="I77" s="10">
        <f t="shared" si="13"/>
        <v>15000</v>
      </c>
      <c r="K77" s="14" t="s">
        <v>25</v>
      </c>
      <c r="M77" s="8">
        <f t="shared" si="8"/>
        <v>3000</v>
      </c>
      <c r="N77" s="8">
        <f t="shared" si="8"/>
        <v>3000</v>
      </c>
      <c r="O77" s="8">
        <f t="shared" si="8"/>
        <v>3000</v>
      </c>
      <c r="P77" s="8">
        <f t="shared" si="8"/>
        <v>3000</v>
      </c>
      <c r="Q77" s="8">
        <f t="shared" si="8"/>
        <v>3000</v>
      </c>
      <c r="R77" s="10">
        <f t="shared" si="12"/>
        <v>15000</v>
      </c>
      <c r="T77" s="14" t="s">
        <v>25</v>
      </c>
      <c r="V77" s="8">
        <f t="shared" si="9"/>
        <v>3000</v>
      </c>
      <c r="W77" s="8">
        <f t="shared" si="9"/>
        <v>3000</v>
      </c>
      <c r="X77" s="8">
        <f t="shared" si="9"/>
        <v>3000</v>
      </c>
      <c r="Y77" s="8">
        <f t="shared" si="9"/>
        <v>3000</v>
      </c>
      <c r="Z77" s="8">
        <f t="shared" si="9"/>
        <v>3000</v>
      </c>
      <c r="AA77" s="10">
        <f t="shared" si="14"/>
        <v>15000</v>
      </c>
    </row>
    <row r="78" spans="2:27" x14ac:dyDescent="0.3">
      <c r="B78" s="3" t="s">
        <v>29</v>
      </c>
      <c r="C78" s="6">
        <f>SUM(C54:C77)</f>
        <v>35000</v>
      </c>
      <c r="D78" s="10">
        <f t="shared" ref="D78:H78" si="15">SUM(D54:D77)</f>
        <v>54000</v>
      </c>
      <c r="E78" s="10">
        <f t="shared" si="15"/>
        <v>45000</v>
      </c>
      <c r="F78" s="10">
        <f t="shared" si="15"/>
        <v>36000</v>
      </c>
      <c r="G78" s="10">
        <f t="shared" si="15"/>
        <v>27000</v>
      </c>
      <c r="H78" s="10">
        <f t="shared" si="15"/>
        <v>18000</v>
      </c>
      <c r="I78" s="10">
        <f>SUM(D78:H78)-C78</f>
        <v>145000</v>
      </c>
      <c r="K78" s="3" t="s">
        <v>29</v>
      </c>
      <c r="L78" s="6">
        <f>SUM(L54:L77)</f>
        <v>35000</v>
      </c>
      <c r="M78" s="10">
        <f t="shared" ref="M78:Q78" si="16">SUM(M54:M77)</f>
        <v>54000</v>
      </c>
      <c r="N78" s="10">
        <f t="shared" si="16"/>
        <v>48000</v>
      </c>
      <c r="O78" s="10">
        <f t="shared" si="16"/>
        <v>42000</v>
      </c>
      <c r="P78" s="10">
        <f t="shared" si="16"/>
        <v>36000</v>
      </c>
      <c r="Q78" s="10">
        <f t="shared" si="16"/>
        <v>30000</v>
      </c>
      <c r="R78" s="10">
        <f>SUM(M78:Q78)-L78</f>
        <v>175000</v>
      </c>
      <c r="T78" s="3" t="s">
        <v>29</v>
      </c>
      <c r="U78" s="6">
        <f>SUM(U54:U77)</f>
        <v>35000</v>
      </c>
      <c r="V78" s="10">
        <f t="shared" ref="V78:Y78" si="17">SUM(V54:V77)</f>
        <v>54000</v>
      </c>
      <c r="W78" s="10">
        <f t="shared" si="17"/>
        <v>51000</v>
      </c>
      <c r="X78" s="10">
        <f t="shared" si="17"/>
        <v>48000</v>
      </c>
      <c r="Y78" s="10">
        <f t="shared" si="17"/>
        <v>45000</v>
      </c>
      <c r="Z78" s="10">
        <f>SUM(Z54:Z77)</f>
        <v>42000</v>
      </c>
      <c r="AA78" s="10">
        <f>SUM(V78:Z78)-U78</f>
        <v>205000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6" t="s">
        <v>35</v>
      </c>
      <c r="D80" s="26">
        <f>D89</f>
        <v>10</v>
      </c>
      <c r="E80" s="26" t="s">
        <v>46</v>
      </c>
      <c r="F80" s="26"/>
      <c r="G80" s="25"/>
      <c r="H80" s="25"/>
      <c r="I80" s="25"/>
      <c r="K80" s="14" t="s">
        <v>37</v>
      </c>
      <c r="L80" s="26" t="s">
        <v>35</v>
      </c>
      <c r="M80" s="26">
        <f>M89</f>
        <v>10</v>
      </c>
      <c r="N80" s="26" t="s">
        <v>77</v>
      </c>
      <c r="O80" s="26"/>
      <c r="P80" s="25"/>
      <c r="Q80" s="25"/>
      <c r="R80" s="25"/>
      <c r="T80" s="14" t="s">
        <v>37</v>
      </c>
      <c r="U80" s="26" t="s">
        <v>35</v>
      </c>
      <c r="V80" s="26">
        <f>V89</f>
        <v>10</v>
      </c>
      <c r="W80" s="26" t="s">
        <v>78</v>
      </c>
      <c r="X80" s="26"/>
      <c r="Y80" s="25"/>
      <c r="Z80" s="25"/>
      <c r="AA80" s="25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1500</v>
      </c>
      <c r="E82" t="s">
        <v>54</v>
      </c>
      <c r="F82" s="16">
        <f>D82*D81</f>
        <v>300</v>
      </c>
      <c r="G82" t="s">
        <v>53</v>
      </c>
      <c r="K82" s="14" t="s">
        <v>39</v>
      </c>
      <c r="L82" t="s">
        <v>40</v>
      </c>
      <c r="M82" s="15">
        <v>1500</v>
      </c>
      <c r="N82" t="s">
        <v>54</v>
      </c>
      <c r="O82" s="16">
        <f>M82*M81</f>
        <v>300</v>
      </c>
      <c r="P82" t="s">
        <v>53</v>
      </c>
      <c r="T82" s="14" t="s">
        <v>39</v>
      </c>
      <c r="U82" t="s">
        <v>40</v>
      </c>
      <c r="V82" s="15">
        <v>1500</v>
      </c>
      <c r="W82" t="s">
        <v>54</v>
      </c>
      <c r="X82" s="16">
        <f>V82*V81</f>
        <v>300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12000</v>
      </c>
      <c r="E83" t="s">
        <v>55</v>
      </c>
      <c r="K83" s="14" t="s">
        <v>41</v>
      </c>
      <c r="L83" t="s">
        <v>42</v>
      </c>
      <c r="M83" s="15">
        <v>12000</v>
      </c>
      <c r="N83" t="s">
        <v>55</v>
      </c>
      <c r="T83" s="14" t="s">
        <v>41</v>
      </c>
      <c r="U83" t="s">
        <v>42</v>
      </c>
      <c r="V83" s="15">
        <v>12000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600</v>
      </c>
      <c r="E85" t="s">
        <v>50</v>
      </c>
      <c r="K85" s="14" t="s">
        <v>47</v>
      </c>
      <c r="L85" t="s">
        <v>49</v>
      </c>
      <c r="M85" s="15">
        <f>M83*M84</f>
        <v>600</v>
      </c>
      <c r="N85" t="s">
        <v>50</v>
      </c>
      <c r="T85" s="14" t="s">
        <v>47</v>
      </c>
      <c r="U85" t="s">
        <v>49</v>
      </c>
      <c r="V85" s="15">
        <f>V83*V84</f>
        <v>600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0.5</v>
      </c>
      <c r="E86" t="s">
        <v>81</v>
      </c>
      <c r="K86" s="14" t="s">
        <v>48</v>
      </c>
      <c r="L86" t="s">
        <v>38</v>
      </c>
      <c r="M86" s="2">
        <f>D86</f>
        <v>0.5</v>
      </c>
      <c r="N86" t="s">
        <v>81</v>
      </c>
      <c r="T86" s="14" t="s">
        <v>48</v>
      </c>
      <c r="U86" t="s">
        <v>38</v>
      </c>
      <c r="V86" s="2">
        <f>M86</f>
        <v>0.5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300</v>
      </c>
      <c r="E87" t="s">
        <v>52</v>
      </c>
      <c r="K87" s="14" t="s">
        <v>51</v>
      </c>
      <c r="L87" t="s">
        <v>49</v>
      </c>
      <c r="M87" s="15">
        <f>M86*M85</f>
        <v>300</v>
      </c>
      <c r="N87" t="s">
        <v>52</v>
      </c>
      <c r="T87" s="14" t="s">
        <v>51</v>
      </c>
      <c r="U87" t="s">
        <v>49</v>
      </c>
      <c r="V87" s="15">
        <f>V86*V85</f>
        <v>300</v>
      </c>
      <c r="W87" t="s">
        <v>52</v>
      </c>
    </row>
    <row r="88" spans="2:27" x14ac:dyDescent="0.3">
      <c r="B88" s="14" t="s">
        <v>56</v>
      </c>
      <c r="C88" t="s">
        <v>57</v>
      </c>
      <c r="D88" s="47">
        <v>5</v>
      </c>
      <c r="E88" t="s">
        <v>58</v>
      </c>
      <c r="K88" s="14" t="s">
        <v>56</v>
      </c>
      <c r="L88" t="s">
        <v>57</v>
      </c>
      <c r="M88" s="47">
        <v>5</v>
      </c>
      <c r="N88" t="s">
        <v>58</v>
      </c>
      <c r="T88" s="14" t="s">
        <v>56</v>
      </c>
      <c r="U88" t="s">
        <v>57</v>
      </c>
      <c r="V88" s="47">
        <v>5</v>
      </c>
      <c r="W88" t="s">
        <v>58</v>
      </c>
    </row>
    <row r="89" spans="2:27" x14ac:dyDescent="0.3">
      <c r="B89" s="14" t="s">
        <v>60</v>
      </c>
      <c r="C89" t="s">
        <v>57</v>
      </c>
      <c r="D89" s="47">
        <v>10</v>
      </c>
      <c r="E89" t="s">
        <v>61</v>
      </c>
      <c r="K89" s="14" t="s">
        <v>60</v>
      </c>
      <c r="L89" t="s">
        <v>57</v>
      </c>
      <c r="M89" s="47">
        <f>D89</f>
        <v>10</v>
      </c>
      <c r="N89" t="s">
        <v>61</v>
      </c>
      <c r="T89" s="14" t="s">
        <v>60</v>
      </c>
      <c r="U89" t="s">
        <v>57</v>
      </c>
      <c r="V89" s="47">
        <f>M89</f>
        <v>10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250</v>
      </c>
      <c r="E90" t="s">
        <v>63</v>
      </c>
      <c r="K90" s="14" t="s">
        <v>64</v>
      </c>
      <c r="L90" t="s">
        <v>62</v>
      </c>
      <c r="M90" s="15">
        <v>250</v>
      </c>
      <c r="N90" t="s">
        <v>63</v>
      </c>
      <c r="T90" s="14" t="s">
        <v>64</v>
      </c>
      <c r="U90" t="s">
        <v>62</v>
      </c>
      <c r="V90" s="15">
        <v>250</v>
      </c>
      <c r="W90" t="s">
        <v>63</v>
      </c>
    </row>
    <row r="91" spans="2:27" x14ac:dyDescent="0.3">
      <c r="B91" s="14" t="s">
        <v>71</v>
      </c>
      <c r="C91" t="s">
        <v>73</v>
      </c>
      <c r="D91" s="47">
        <f>COUNTA(D61:D66)+COUNTA(E64:E66)</f>
        <v>9</v>
      </c>
      <c r="E91" t="s">
        <v>72</v>
      </c>
      <c r="G91" s="47">
        <f>COUNTA(D60,E63,F66)*D89</f>
        <v>30</v>
      </c>
      <c r="H91" t="s">
        <v>74</v>
      </c>
      <c r="K91" s="14" t="s">
        <v>71</v>
      </c>
      <c r="L91" t="s">
        <v>73</v>
      </c>
      <c r="M91" s="47">
        <f>COUNTA(M61:M66)+COUNTA(N63:N66)+COUNTA(O65:O66)</f>
        <v>12</v>
      </c>
      <c r="N91" t="s">
        <v>72</v>
      </c>
      <c r="P91" s="47">
        <f>COUNTA(M60,N62,O64,P66)*M89</f>
        <v>40</v>
      </c>
      <c r="Q91" t="s">
        <v>74</v>
      </c>
      <c r="T91" s="14" t="s">
        <v>71</v>
      </c>
      <c r="U91" t="s">
        <v>73</v>
      </c>
      <c r="V91" s="47">
        <f>COUNTA(V61:V64)+COUNTA(W62:W64)+COUNTA(X63:X64)+COUNTA(Y64)</f>
        <v>10</v>
      </c>
      <c r="W91" t="s">
        <v>72</v>
      </c>
      <c r="Y91" s="47">
        <f>COUNTA(V60,W61,X62,Y63,Z64)*V89</f>
        <v>50</v>
      </c>
      <c r="Z91" t="s">
        <v>74</v>
      </c>
    </row>
    <row r="92" spans="2:27" x14ac:dyDescent="0.3">
      <c r="B92" s="14" t="s">
        <v>75</v>
      </c>
      <c r="C92" s="35" t="s">
        <v>76</v>
      </c>
      <c r="D92" s="35" t="str">
        <f>B66</f>
        <v>Mes 13</v>
      </c>
      <c r="E92" s="49" t="s">
        <v>138</v>
      </c>
      <c r="F92" s="50">
        <f>I78/C78</f>
        <v>4.1428571428571432</v>
      </c>
      <c r="K92" s="14" t="s">
        <v>75</v>
      </c>
      <c r="L92" s="35" t="s">
        <v>76</v>
      </c>
      <c r="M92" s="35" t="str">
        <f>K66</f>
        <v>Mes 13</v>
      </c>
      <c r="N92" s="49" t="s">
        <v>138</v>
      </c>
      <c r="O92" s="50">
        <f>R78/L78</f>
        <v>5</v>
      </c>
      <c r="T92" s="14" t="s">
        <v>75</v>
      </c>
      <c r="U92" s="35" t="s">
        <v>76</v>
      </c>
      <c r="V92" s="35" t="str">
        <f>T63</f>
        <v>Mes 10</v>
      </c>
      <c r="W92" s="49" t="s">
        <v>138</v>
      </c>
      <c r="X92" s="50">
        <f>AA78/U78</f>
        <v>5.8571428571428568</v>
      </c>
    </row>
    <row r="93" spans="2:27" x14ac:dyDescent="0.3">
      <c r="B93" s="14" t="s">
        <v>127</v>
      </c>
      <c r="C93" s="35" t="s">
        <v>128</v>
      </c>
      <c r="D93" s="37">
        <f>I78</f>
        <v>145000</v>
      </c>
      <c r="E93" s="35" t="s">
        <v>129</v>
      </c>
      <c r="F93" s="35"/>
      <c r="K93" s="14" t="s">
        <v>127</v>
      </c>
      <c r="L93" s="35" t="s">
        <v>128</v>
      </c>
      <c r="M93" s="37">
        <f>R78</f>
        <v>175000</v>
      </c>
      <c r="N93" s="35" t="s">
        <v>129</v>
      </c>
      <c r="O93" s="35"/>
      <c r="T93" s="14" t="s">
        <v>127</v>
      </c>
      <c r="U93" s="35" t="s">
        <v>128</v>
      </c>
      <c r="V93" s="37">
        <f>AA78</f>
        <v>205000</v>
      </c>
      <c r="W93" s="35" t="s">
        <v>129</v>
      </c>
      <c r="X93" s="35"/>
    </row>
    <row r="94" spans="2:27" x14ac:dyDescent="0.3">
      <c r="B94" s="14" t="s">
        <v>130</v>
      </c>
      <c r="C94" s="35" t="s">
        <v>131</v>
      </c>
      <c r="D94" s="51">
        <f>D89*D88</f>
        <v>50</v>
      </c>
      <c r="E94" s="35" t="s">
        <v>132</v>
      </c>
      <c r="F94" s="35"/>
      <c r="G94" s="35"/>
      <c r="H94" s="35"/>
      <c r="I94" s="35"/>
      <c r="K94" s="14" t="s">
        <v>130</v>
      </c>
      <c r="L94" s="35" t="s">
        <v>131</v>
      </c>
      <c r="M94" s="51">
        <f>M89*M88</f>
        <v>50</v>
      </c>
      <c r="N94" s="35" t="s">
        <v>132</v>
      </c>
      <c r="O94" s="35"/>
      <c r="P94" s="35"/>
      <c r="Q94" s="35"/>
      <c r="R94" s="35"/>
      <c r="T94" s="14" t="s">
        <v>130</v>
      </c>
      <c r="U94" s="35" t="s">
        <v>131</v>
      </c>
      <c r="V94" s="51">
        <f>V89*V88</f>
        <v>50</v>
      </c>
      <c r="W94" s="35" t="s">
        <v>132</v>
      </c>
      <c r="X94" s="35"/>
      <c r="Y94" s="35"/>
      <c r="Z94" s="35"/>
      <c r="AA94" s="35"/>
    </row>
  </sheetData>
  <sheetProtection algorithmName="SHA-512" hashValue="6sQrPOmOGkIZ8McONqxzanv+LhkRG8qo0xc3IrS0i/gv7GRoycN8v9d/fL7vE3ZrT901x8R0rl0EGxwKqzad+g==" saltValue="n0iyJvjdWtEyctOizUwTxg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8782F-661E-4400-BEDA-86C3D28DDEDC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4" max="4" width="12.21875" customWidth="1"/>
    <col min="8" max="8" width="12.109375" bestFit="1" customWidth="1"/>
    <col min="9" max="9" width="11.77734375" bestFit="1" customWidth="1"/>
    <col min="10" max="10" width="5.77734375" customWidth="1"/>
    <col min="11" max="11" width="16" customWidth="1"/>
    <col min="13" max="13" width="12.21875" customWidth="1"/>
    <col min="18" max="18" width="11.77734375" bestFit="1" customWidth="1"/>
    <col min="19" max="19" width="5.77734375" customWidth="1"/>
    <col min="20" max="20" width="16" customWidth="1"/>
    <col min="22" max="22" width="12.21875" customWidth="1"/>
    <col min="27" max="27" width="11.77734375" bestFit="1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64" t="s">
        <v>134</v>
      </c>
      <c r="D2" s="64"/>
      <c r="E2" s="64"/>
      <c r="F2" s="64"/>
      <c r="G2" s="64"/>
      <c r="H2" s="64"/>
    </row>
    <row r="3" spans="2:22" ht="23.4" x14ac:dyDescent="0.45">
      <c r="C3" s="66" t="s">
        <v>102</v>
      </c>
      <c r="D3" s="66"/>
      <c r="E3" s="66"/>
      <c r="F3" s="66"/>
      <c r="G3" s="66"/>
      <c r="H3" s="66"/>
      <c r="K3" s="39"/>
      <c r="L3" s="40"/>
      <c r="M3" s="40"/>
      <c r="N3" s="40"/>
      <c r="O3" s="40"/>
      <c r="P3" s="40"/>
      <c r="Q3" s="40"/>
      <c r="R3" s="40"/>
      <c r="S3" s="40"/>
      <c r="T3" s="40"/>
      <c r="U3" s="40"/>
      <c r="V3" s="41"/>
    </row>
    <row r="4" spans="2:22" ht="18" customHeight="1" x14ac:dyDescent="0.35">
      <c r="B4" s="67" t="s">
        <v>70</v>
      </c>
      <c r="C4" s="64" t="s">
        <v>33</v>
      </c>
      <c r="D4" s="64"/>
      <c r="E4" s="64"/>
      <c r="F4" s="64"/>
      <c r="G4" s="64"/>
      <c r="H4" s="64"/>
      <c r="I4" s="21" t="s">
        <v>27</v>
      </c>
      <c r="K4" s="42"/>
      <c r="V4" s="43"/>
    </row>
    <row r="5" spans="2:22" ht="14.4" customHeight="1" x14ac:dyDescent="0.3">
      <c r="B5" s="67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22" t="s">
        <v>31</v>
      </c>
      <c r="K5" s="42"/>
      <c r="V5" s="43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22" t="s">
        <v>1</v>
      </c>
      <c r="K6" s="42"/>
      <c r="V6" s="43"/>
    </row>
    <row r="7" spans="2:22" x14ac:dyDescent="0.3">
      <c r="B7" s="3" t="s">
        <v>2</v>
      </c>
      <c r="C7" s="4">
        <v>3000</v>
      </c>
      <c r="D7" s="5"/>
      <c r="E7" s="5"/>
      <c r="F7" s="5"/>
      <c r="G7" s="5"/>
      <c r="H7" s="5"/>
      <c r="I7" s="4">
        <f>SUM(D7:H7)-C7</f>
        <v>-3000</v>
      </c>
      <c r="K7" s="42"/>
      <c r="V7" s="43"/>
    </row>
    <row r="8" spans="2:22" x14ac:dyDescent="0.3">
      <c r="B8" s="3" t="s">
        <v>3</v>
      </c>
      <c r="C8" s="4">
        <f t="shared" ref="C8:C17" si="0">$D$89*$D$90</f>
        <v>1750</v>
      </c>
      <c r="D8" s="5"/>
      <c r="E8" s="5"/>
      <c r="F8" s="5"/>
      <c r="G8" s="5"/>
      <c r="H8" s="5"/>
      <c r="I8" s="4">
        <f>SUM(D8:H8)-C8-C7</f>
        <v>-4750</v>
      </c>
      <c r="K8" s="42"/>
      <c r="V8" s="43"/>
    </row>
    <row r="9" spans="2:22" x14ac:dyDescent="0.3">
      <c r="B9" s="3" t="s">
        <v>4</v>
      </c>
      <c r="C9" s="4">
        <f t="shared" si="0"/>
        <v>1750</v>
      </c>
      <c r="D9" s="5"/>
      <c r="E9" s="5"/>
      <c r="F9" s="5"/>
      <c r="G9" s="5"/>
      <c r="H9" s="5"/>
      <c r="I9" s="4">
        <f>SUM(D9:H9)-C9-C8-C7</f>
        <v>-6500</v>
      </c>
      <c r="K9" s="42"/>
      <c r="V9" s="43"/>
    </row>
    <row r="10" spans="2:22" x14ac:dyDescent="0.3">
      <c r="B10" s="3" t="s">
        <v>5</v>
      </c>
      <c r="C10" s="4">
        <f>$D$89*$D$90+JURIDICO!H11</f>
        <v>3675</v>
      </c>
      <c r="D10" s="5"/>
      <c r="E10" s="5"/>
      <c r="F10" s="5"/>
      <c r="G10" s="5"/>
      <c r="H10" s="5"/>
      <c r="I10" s="4">
        <f>SUM(D10:H10)-C10-C9-C8-C7</f>
        <v>-10175</v>
      </c>
      <c r="K10" s="42"/>
      <c r="V10" s="43"/>
    </row>
    <row r="11" spans="2:22" x14ac:dyDescent="0.3">
      <c r="B11" s="3" t="s">
        <v>6</v>
      </c>
      <c r="C11" s="4">
        <f t="shared" si="0"/>
        <v>1750</v>
      </c>
      <c r="D11" s="5"/>
      <c r="E11" s="5"/>
      <c r="F11" s="5"/>
      <c r="G11" s="5"/>
      <c r="H11" s="5"/>
      <c r="I11" s="4">
        <f>SUM(D11:H11)-C11-C10-C9-C8-C7</f>
        <v>-11925</v>
      </c>
      <c r="K11" s="42"/>
      <c r="V11" s="43"/>
    </row>
    <row r="12" spans="2:22" x14ac:dyDescent="0.3">
      <c r="B12" s="3" t="s">
        <v>7</v>
      </c>
      <c r="C12" s="4">
        <f t="shared" si="0"/>
        <v>1750</v>
      </c>
      <c r="D12" s="5"/>
      <c r="E12" s="5"/>
      <c r="F12" s="5"/>
      <c r="G12" s="5"/>
      <c r="H12" s="5"/>
      <c r="I12" s="4">
        <f>SUM(D12:H12)-C12-C11-C10-C9-C8-C7</f>
        <v>-13675</v>
      </c>
      <c r="K12" s="42"/>
      <c r="V12" s="43"/>
    </row>
    <row r="13" spans="2:22" x14ac:dyDescent="0.3">
      <c r="B13" s="3" t="s">
        <v>8</v>
      </c>
      <c r="C13" s="4">
        <f>$D$89*$D$90+JURIDICO!H14</f>
        <v>3675</v>
      </c>
      <c r="D13" s="17">
        <f>($D$82*$D$81)*$D$89</f>
        <v>2100</v>
      </c>
      <c r="E13" s="9"/>
      <c r="F13" s="9"/>
      <c r="G13" s="9"/>
      <c r="H13" s="9"/>
      <c r="I13" s="4">
        <f>SUM(D13:H13)-C13-C12-C11-C10-C9-C8-C7</f>
        <v>-15250</v>
      </c>
      <c r="K13" s="42"/>
      <c r="V13" s="43"/>
    </row>
    <row r="14" spans="2:22" x14ac:dyDescent="0.3">
      <c r="B14" s="3" t="s">
        <v>9</v>
      </c>
      <c r="C14" s="4">
        <f t="shared" si="0"/>
        <v>1750</v>
      </c>
      <c r="D14" s="8">
        <f t="shared" ref="D14:D30" si="1">((($D$83*$D$84)*$D$86)*($D$89))</f>
        <v>1890</v>
      </c>
      <c r="E14" s="9"/>
      <c r="F14" s="9"/>
      <c r="G14" s="9"/>
      <c r="H14" s="9"/>
      <c r="I14" s="4">
        <f>SUM(D13:H14)-C14-C13-C12-C11-C10-C9-C8-C7</f>
        <v>-15110</v>
      </c>
      <c r="K14" s="42"/>
      <c r="V14" s="43"/>
    </row>
    <row r="15" spans="2:22" x14ac:dyDescent="0.3">
      <c r="B15" s="3" t="s">
        <v>10</v>
      </c>
      <c r="C15" s="4">
        <f t="shared" si="0"/>
        <v>1750</v>
      </c>
      <c r="D15" s="8">
        <f t="shared" si="1"/>
        <v>1890</v>
      </c>
      <c r="I15" s="4">
        <f>SUM(D13:H15)-C15-C14-C13-C12-C11-C10-C9-C8-C7</f>
        <v>-14970</v>
      </c>
      <c r="K15" s="42"/>
      <c r="V15" s="43"/>
    </row>
    <row r="16" spans="2:22" x14ac:dyDescent="0.3">
      <c r="B16" s="3" t="s">
        <v>11</v>
      </c>
      <c r="C16" s="4">
        <f t="shared" si="0"/>
        <v>1750</v>
      </c>
      <c r="D16" s="8">
        <f t="shared" si="1"/>
        <v>1890</v>
      </c>
      <c r="F16" s="9"/>
      <c r="G16" s="9"/>
      <c r="H16" s="9"/>
      <c r="I16" s="4">
        <f>SUM(D13:H16)-C16-C15-C14-C13-C12-C11-C10-C9-C8-C7</f>
        <v>-14830</v>
      </c>
      <c r="K16" s="42"/>
      <c r="V16" s="43"/>
    </row>
    <row r="17" spans="2:22" x14ac:dyDescent="0.3">
      <c r="B17" s="3" t="s">
        <v>12</v>
      </c>
      <c r="C17" s="4">
        <f t="shared" si="0"/>
        <v>1750</v>
      </c>
      <c r="D17" s="8">
        <f t="shared" si="1"/>
        <v>1890</v>
      </c>
      <c r="E17" s="17">
        <f>($D$82*$D$81)*$D$89</f>
        <v>2100</v>
      </c>
      <c r="F17" s="9"/>
      <c r="G17" s="9"/>
      <c r="H17" s="9"/>
      <c r="I17" s="4">
        <f>SUM(D13:H17)-C17-C16-C15-C14-C13-C12-C11-C10-C9-C8-C7</f>
        <v>-12590</v>
      </c>
      <c r="K17" s="42"/>
      <c r="V17" s="43"/>
    </row>
    <row r="18" spans="2:22" x14ac:dyDescent="0.3">
      <c r="B18" s="3" t="s">
        <v>13</v>
      </c>
      <c r="D18" s="8">
        <f t="shared" si="1"/>
        <v>1890</v>
      </c>
      <c r="E18" s="8">
        <f t="shared" ref="E18:E30" si="2">((($D$83*$D$84)*$D$86)*($D$89))</f>
        <v>1890</v>
      </c>
      <c r="I18" s="4">
        <f>SUM(D13:H18)-C18-C17-C16-C15-C14-C13-C12-C11-C10-C9-C8-C7</f>
        <v>-8810</v>
      </c>
      <c r="K18" s="42"/>
      <c r="V18" s="43"/>
    </row>
    <row r="19" spans="2:22" x14ac:dyDescent="0.3">
      <c r="B19" s="3" t="s">
        <v>14</v>
      </c>
      <c r="D19" s="8">
        <f t="shared" si="1"/>
        <v>1890</v>
      </c>
      <c r="E19" s="8">
        <f t="shared" si="2"/>
        <v>1890</v>
      </c>
      <c r="G19" s="9"/>
      <c r="H19" s="9"/>
      <c r="I19" s="4">
        <f>SUM(D13:H19)-C19-C18-C17-C16-C15-C14-C13-C12-C11-C10-C9-C8-C7</f>
        <v>-5030</v>
      </c>
      <c r="K19" s="42"/>
      <c r="V19" s="43"/>
    </row>
    <row r="20" spans="2:22" x14ac:dyDescent="0.3">
      <c r="B20" s="3" t="s">
        <v>15</v>
      </c>
      <c r="D20" s="8">
        <f t="shared" si="1"/>
        <v>1890</v>
      </c>
      <c r="E20" s="8">
        <f t="shared" si="2"/>
        <v>1890</v>
      </c>
      <c r="G20" s="9"/>
      <c r="H20" s="9"/>
      <c r="I20" s="4">
        <f>SUM(D13:H20)-C20-C19-C18-C17-C16-C15-C14-C13-C12-C11-C10-C9-C8-C7</f>
        <v>-1250</v>
      </c>
      <c r="K20" s="42"/>
      <c r="V20" s="43"/>
    </row>
    <row r="21" spans="2:22" x14ac:dyDescent="0.3">
      <c r="B21" s="14" t="s">
        <v>16</v>
      </c>
      <c r="D21" s="8">
        <f t="shared" si="1"/>
        <v>1890</v>
      </c>
      <c r="E21" s="8">
        <f t="shared" si="2"/>
        <v>1890</v>
      </c>
      <c r="F21" s="17">
        <f>($D$82*$D$81)*$D$89</f>
        <v>2100</v>
      </c>
      <c r="I21" s="10">
        <f>SUM(D13:H21)-C21-C20-C19-C18-C17-C16-C15-C14-C13-C12-C11-C10-C9-C8-C7</f>
        <v>4630</v>
      </c>
      <c r="K21" s="42"/>
      <c r="V21" s="43"/>
    </row>
    <row r="22" spans="2:22" x14ac:dyDescent="0.3">
      <c r="B22" s="14" t="s">
        <v>17</v>
      </c>
      <c r="D22" s="8">
        <f t="shared" si="1"/>
        <v>1890</v>
      </c>
      <c r="E22" s="8">
        <f t="shared" si="2"/>
        <v>1890</v>
      </c>
      <c r="F22" s="8">
        <f t="shared" ref="F22:F30" si="3">((($D$83*$D$84)*$D$86)*($D$89))</f>
        <v>1890</v>
      </c>
      <c r="H22" s="9"/>
      <c r="I22" s="10">
        <f t="shared" ref="I22:I26" si="4">SUM(D22:H22)-C22</f>
        <v>5670</v>
      </c>
      <c r="K22" s="42"/>
      <c r="V22" s="43"/>
    </row>
    <row r="23" spans="2:22" x14ac:dyDescent="0.3">
      <c r="B23" s="14" t="s">
        <v>18</v>
      </c>
      <c r="D23" s="8">
        <f t="shared" si="1"/>
        <v>1890</v>
      </c>
      <c r="E23" s="8">
        <f t="shared" si="2"/>
        <v>1890</v>
      </c>
      <c r="F23" s="8">
        <f t="shared" si="3"/>
        <v>1890</v>
      </c>
      <c r="H23" s="9"/>
      <c r="I23" s="10">
        <f t="shared" si="4"/>
        <v>5670</v>
      </c>
      <c r="K23" s="42"/>
      <c r="V23" s="43"/>
    </row>
    <row r="24" spans="2:22" x14ac:dyDescent="0.3">
      <c r="B24" s="14" t="s">
        <v>19</v>
      </c>
      <c r="D24" s="8">
        <f t="shared" si="1"/>
        <v>1890</v>
      </c>
      <c r="E24" s="8">
        <f t="shared" si="2"/>
        <v>1890</v>
      </c>
      <c r="F24" s="8">
        <f t="shared" si="3"/>
        <v>1890</v>
      </c>
      <c r="I24" s="10">
        <f t="shared" si="4"/>
        <v>5670</v>
      </c>
      <c r="K24" s="42"/>
      <c r="V24" s="43"/>
    </row>
    <row r="25" spans="2:22" x14ac:dyDescent="0.3">
      <c r="B25" s="14" t="s">
        <v>20</v>
      </c>
      <c r="D25" s="8">
        <f t="shared" si="1"/>
        <v>1890</v>
      </c>
      <c r="E25" s="8">
        <f t="shared" si="2"/>
        <v>1890</v>
      </c>
      <c r="F25" s="8">
        <f t="shared" si="3"/>
        <v>1890</v>
      </c>
      <c r="G25" s="17">
        <f>($D$82*$D$81)*$D$89</f>
        <v>2100</v>
      </c>
      <c r="I25" s="10">
        <f t="shared" si="4"/>
        <v>7770</v>
      </c>
      <c r="K25" s="42"/>
      <c r="V25" s="43"/>
    </row>
    <row r="26" spans="2:22" x14ac:dyDescent="0.3">
      <c r="B26" s="14" t="s">
        <v>21</v>
      </c>
      <c r="D26" s="8">
        <f t="shared" si="1"/>
        <v>1890</v>
      </c>
      <c r="E26" s="8">
        <f t="shared" si="2"/>
        <v>1890</v>
      </c>
      <c r="F26" s="8">
        <f t="shared" si="3"/>
        <v>1890</v>
      </c>
      <c r="G26" s="8">
        <f>((($D$83*$D$84)*$D$86)*($D$89))</f>
        <v>1890</v>
      </c>
      <c r="I26" s="10">
        <f t="shared" si="4"/>
        <v>7560</v>
      </c>
      <c r="K26" s="42"/>
      <c r="V26" s="43"/>
    </row>
    <row r="27" spans="2:22" x14ac:dyDescent="0.3">
      <c r="B27" s="14" t="s">
        <v>22</v>
      </c>
      <c r="D27" s="8">
        <f t="shared" si="1"/>
        <v>1890</v>
      </c>
      <c r="E27" s="8">
        <f t="shared" si="2"/>
        <v>1890</v>
      </c>
      <c r="F27" s="8">
        <f t="shared" si="3"/>
        <v>1890</v>
      </c>
      <c r="G27" s="8">
        <f>((($D$83*$D$84)*$D$86)*($D$89))</f>
        <v>1890</v>
      </c>
      <c r="I27" s="10">
        <f>SUM(D27:H27)-C27</f>
        <v>7560</v>
      </c>
      <c r="K27" s="42"/>
      <c r="V27" s="43"/>
    </row>
    <row r="28" spans="2:22" x14ac:dyDescent="0.3">
      <c r="B28" s="14" t="s">
        <v>23</v>
      </c>
      <c r="D28" s="8">
        <f t="shared" si="1"/>
        <v>1890</v>
      </c>
      <c r="E28" s="8">
        <f t="shared" si="2"/>
        <v>1890</v>
      </c>
      <c r="F28" s="8">
        <f t="shared" si="3"/>
        <v>1890</v>
      </c>
      <c r="G28" s="8">
        <f>((($D$83*$D$84)*$D$86)*($D$89))</f>
        <v>1890</v>
      </c>
      <c r="I28" s="10">
        <f>SUM(D28:H28)-C28</f>
        <v>7560</v>
      </c>
      <c r="K28" s="42"/>
      <c r="V28" s="43"/>
    </row>
    <row r="29" spans="2:22" x14ac:dyDescent="0.3">
      <c r="B29" s="14" t="s">
        <v>24</v>
      </c>
      <c r="D29" s="8">
        <f t="shared" si="1"/>
        <v>1890</v>
      </c>
      <c r="E29" s="8">
        <f t="shared" si="2"/>
        <v>1890</v>
      </c>
      <c r="F29" s="8">
        <f t="shared" si="3"/>
        <v>1890</v>
      </c>
      <c r="G29" s="8">
        <f>((($D$83*$D$84)*$D$86)*($D$89))</f>
        <v>1890</v>
      </c>
      <c r="H29" s="17">
        <f>($D$82*$D$81)*$D$89</f>
        <v>2100</v>
      </c>
      <c r="I29" s="10">
        <f>SUM(D29:H29)-C29</f>
        <v>9660</v>
      </c>
      <c r="K29" s="42"/>
      <c r="V29" s="43"/>
    </row>
    <row r="30" spans="2:22" x14ac:dyDescent="0.3">
      <c r="B30" s="14" t="s">
        <v>25</v>
      </c>
      <c r="D30" s="8">
        <f t="shared" si="1"/>
        <v>1890</v>
      </c>
      <c r="E30" s="8">
        <f t="shared" si="2"/>
        <v>1890</v>
      </c>
      <c r="F30" s="8">
        <f t="shared" si="3"/>
        <v>1890</v>
      </c>
      <c r="G30" s="8">
        <f>((($D$83*$D$84)*$D$86)*($D$89))</f>
        <v>1890</v>
      </c>
      <c r="H30" s="8">
        <f>((($D$83*$D$84)*$D$86)*($D$89))</f>
        <v>1890</v>
      </c>
      <c r="I30" s="10">
        <f t="shared" ref="I30" si="5">SUM(D30:H30)-C30</f>
        <v>9450</v>
      </c>
      <c r="K30" s="42"/>
      <c r="V30" s="43"/>
    </row>
    <row r="31" spans="2:22" x14ac:dyDescent="0.3">
      <c r="B31" s="3" t="s">
        <v>29</v>
      </c>
      <c r="C31" s="6">
        <f>SUM(C7:C30)</f>
        <v>24350</v>
      </c>
      <c r="D31" s="10">
        <f t="shared" ref="D31:H31" si="6">SUM(D7:D30)</f>
        <v>34230</v>
      </c>
      <c r="E31" s="10">
        <f t="shared" si="6"/>
        <v>26670</v>
      </c>
      <c r="F31" s="10">
        <f t="shared" si="6"/>
        <v>19110</v>
      </c>
      <c r="G31" s="10">
        <f t="shared" si="6"/>
        <v>11550</v>
      </c>
      <c r="H31" s="10">
        <f t="shared" si="6"/>
        <v>3990</v>
      </c>
      <c r="I31" s="10">
        <f>SUM(D31:H31)-C31</f>
        <v>71200</v>
      </c>
      <c r="K31" s="42"/>
      <c r="V31" s="43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4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6"/>
    </row>
    <row r="33" spans="2:9" x14ac:dyDescent="0.3">
      <c r="B33" s="14" t="s">
        <v>37</v>
      </c>
      <c r="C33" s="27" t="s">
        <v>35</v>
      </c>
      <c r="D33" s="27">
        <f>D42</f>
        <v>7</v>
      </c>
      <c r="E33" s="27" t="s">
        <v>80</v>
      </c>
      <c r="F33" s="27"/>
      <c r="G33" s="25"/>
      <c r="H33" s="25"/>
      <c r="I33" s="25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  <c r="H34" s="48"/>
    </row>
    <row r="35" spans="2:9" x14ac:dyDescent="0.3">
      <c r="B35" s="14" t="s">
        <v>39</v>
      </c>
      <c r="C35" t="s">
        <v>40</v>
      </c>
      <c r="D35" s="15">
        <v>1500</v>
      </c>
      <c r="E35" t="s">
        <v>54</v>
      </c>
      <c r="F35" s="16">
        <f>D35*D34</f>
        <v>300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v>12000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600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0.45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270</v>
      </c>
      <c r="E40" t="s">
        <v>126</v>
      </c>
    </row>
    <row r="41" spans="2:9" x14ac:dyDescent="0.3">
      <c r="B41" s="14" t="s">
        <v>56</v>
      </c>
      <c r="C41" t="s">
        <v>57</v>
      </c>
      <c r="D41" s="47">
        <v>5</v>
      </c>
      <c r="E41" t="s">
        <v>58</v>
      </c>
    </row>
    <row r="42" spans="2:9" x14ac:dyDescent="0.3">
      <c r="B42" s="14" t="s">
        <v>60</v>
      </c>
      <c r="C42" t="s">
        <v>57</v>
      </c>
      <c r="D42" s="47">
        <v>7</v>
      </c>
      <c r="E42" t="s">
        <v>61</v>
      </c>
    </row>
    <row r="43" spans="2:9" x14ac:dyDescent="0.3">
      <c r="B43" s="14" t="s">
        <v>64</v>
      </c>
      <c r="C43" t="s">
        <v>62</v>
      </c>
      <c r="D43" s="15">
        <v>250</v>
      </c>
      <c r="E43" t="s">
        <v>63</v>
      </c>
    </row>
    <row r="44" spans="2:9" x14ac:dyDescent="0.3">
      <c r="B44" s="14" t="s">
        <v>71</v>
      </c>
      <c r="C44" t="s">
        <v>73</v>
      </c>
      <c r="D44" s="47">
        <f>COUNTA(D14:D20)+COUNTA(E18:E20)</f>
        <v>10</v>
      </c>
      <c r="E44" t="s">
        <v>72</v>
      </c>
      <c r="G44" s="47">
        <f>COUNTA(D13,E17,F21)*D42</f>
        <v>21</v>
      </c>
      <c r="H44" t="s">
        <v>74</v>
      </c>
    </row>
    <row r="45" spans="2:9" x14ac:dyDescent="0.3">
      <c r="B45" s="14" t="s">
        <v>75</v>
      </c>
      <c r="C45" s="35" t="s">
        <v>76</v>
      </c>
      <c r="D45" s="35" t="str">
        <f>B21</f>
        <v>Mes 15</v>
      </c>
      <c r="E45" s="49" t="s">
        <v>138</v>
      </c>
      <c r="F45" s="50">
        <f>I31/C31</f>
        <v>2.924024640657084</v>
      </c>
      <c r="G45" t="s">
        <v>139</v>
      </c>
    </row>
    <row r="46" spans="2:9" x14ac:dyDescent="0.3">
      <c r="B46" s="14" t="s">
        <v>127</v>
      </c>
      <c r="C46" s="35" t="s">
        <v>128</v>
      </c>
      <c r="D46" s="37">
        <f>I31</f>
        <v>71200</v>
      </c>
      <c r="E46" s="35" t="s">
        <v>129</v>
      </c>
      <c r="F46" s="35"/>
    </row>
    <row r="47" spans="2:9" x14ac:dyDescent="0.3">
      <c r="B47" s="14" t="s">
        <v>130</v>
      </c>
      <c r="C47" s="35" t="s">
        <v>131</v>
      </c>
      <c r="D47" s="51">
        <f>D42*D41</f>
        <v>35</v>
      </c>
      <c r="E47" s="35" t="s">
        <v>132</v>
      </c>
      <c r="F47" s="35"/>
      <c r="G47" s="35"/>
      <c r="H47" s="35"/>
      <c r="I47" s="35"/>
    </row>
    <row r="49" spans="2:27" ht="18" x14ac:dyDescent="0.35">
      <c r="C49" s="64" t="s">
        <v>135</v>
      </c>
      <c r="D49" s="64"/>
      <c r="E49" s="64"/>
      <c r="F49" s="64"/>
      <c r="G49" s="64"/>
      <c r="H49" s="64"/>
      <c r="L49" s="64" t="s">
        <v>136</v>
      </c>
      <c r="M49" s="64"/>
      <c r="N49" s="64"/>
      <c r="O49" s="64"/>
      <c r="P49" s="64"/>
      <c r="Q49" s="64"/>
      <c r="U49" s="64" t="s">
        <v>137</v>
      </c>
      <c r="V49" s="64"/>
      <c r="W49" s="64"/>
      <c r="X49" s="64"/>
      <c r="Y49" s="64"/>
      <c r="Z49" s="64"/>
    </row>
    <row r="50" spans="2:27" ht="23.4" x14ac:dyDescent="0.45">
      <c r="C50" s="66" t="s">
        <v>103</v>
      </c>
      <c r="D50" s="66"/>
      <c r="E50" s="66"/>
      <c r="F50" s="66"/>
      <c r="G50" s="66"/>
      <c r="H50" s="66"/>
      <c r="L50" s="66" t="s">
        <v>104</v>
      </c>
      <c r="M50" s="66"/>
      <c r="N50" s="66"/>
      <c r="O50" s="66"/>
      <c r="P50" s="66"/>
      <c r="Q50" s="66"/>
      <c r="U50" s="66" t="s">
        <v>105</v>
      </c>
      <c r="V50" s="66"/>
      <c r="W50" s="66"/>
      <c r="X50" s="66"/>
      <c r="Y50" s="66"/>
      <c r="Z50" s="66"/>
    </row>
    <row r="51" spans="2:27" ht="18" x14ac:dyDescent="0.35">
      <c r="B51" s="67" t="s">
        <v>70</v>
      </c>
      <c r="C51" s="64" t="s">
        <v>30</v>
      </c>
      <c r="D51" s="64"/>
      <c r="E51" s="64"/>
      <c r="F51" s="64"/>
      <c r="G51" s="64"/>
      <c r="H51" s="64"/>
      <c r="I51" s="21" t="s">
        <v>27</v>
      </c>
      <c r="K51" s="67" t="s">
        <v>70</v>
      </c>
      <c r="L51" s="64" t="s">
        <v>34</v>
      </c>
      <c r="M51" s="64"/>
      <c r="N51" s="64"/>
      <c r="O51" s="64"/>
      <c r="P51" s="64"/>
      <c r="Q51" s="64"/>
      <c r="R51" s="21" t="s">
        <v>27</v>
      </c>
      <c r="T51" s="67" t="s">
        <v>70</v>
      </c>
      <c r="U51" s="64" t="s">
        <v>79</v>
      </c>
      <c r="V51" s="64"/>
      <c r="W51" s="64"/>
      <c r="X51" s="64"/>
      <c r="Y51" s="64"/>
      <c r="Z51" s="64"/>
      <c r="AA51" s="21" t="s">
        <v>27</v>
      </c>
    </row>
    <row r="52" spans="2:27" x14ac:dyDescent="0.3">
      <c r="B52" s="67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22" t="s">
        <v>31</v>
      </c>
      <c r="K52" s="67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22" t="s">
        <v>31</v>
      </c>
      <c r="T52" s="67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22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22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22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22" t="s">
        <v>1</v>
      </c>
    </row>
    <row r="54" spans="2:27" x14ac:dyDescent="0.3">
      <c r="B54" s="3" t="s">
        <v>2</v>
      </c>
      <c r="C54" s="4">
        <f>C7</f>
        <v>3000</v>
      </c>
      <c r="D54" s="5"/>
      <c r="E54" s="5"/>
      <c r="F54" s="5"/>
      <c r="G54" s="5"/>
      <c r="H54" s="5"/>
      <c r="I54" s="4">
        <f>SUM(D54:H54)-C54</f>
        <v>-3000</v>
      </c>
      <c r="K54" s="3" t="s">
        <v>2</v>
      </c>
      <c r="L54" s="4">
        <f>C54</f>
        <v>3000</v>
      </c>
      <c r="M54" s="5"/>
      <c r="N54" s="5"/>
      <c r="O54" s="5"/>
      <c r="P54" s="5"/>
      <c r="Q54" s="5"/>
      <c r="R54" s="4">
        <f>SUM(M54:Q54)-L54</f>
        <v>-3000</v>
      </c>
      <c r="T54" s="3" t="s">
        <v>2</v>
      </c>
      <c r="U54" s="4">
        <f>L54</f>
        <v>3000</v>
      </c>
      <c r="V54" s="5"/>
      <c r="W54" s="5"/>
      <c r="X54" s="5"/>
      <c r="Y54" s="5"/>
      <c r="Z54" s="5"/>
      <c r="AA54" s="4">
        <f>SUM(V54:Z54)-U54</f>
        <v>-3000</v>
      </c>
    </row>
    <row r="55" spans="2:27" x14ac:dyDescent="0.3">
      <c r="B55" s="3" t="s">
        <v>3</v>
      </c>
      <c r="C55" s="4">
        <f t="shared" ref="C55:C64" si="7">C8</f>
        <v>1750</v>
      </c>
      <c r="D55" s="5"/>
      <c r="E55" s="5"/>
      <c r="F55" s="5"/>
      <c r="G55" s="5"/>
      <c r="H55" s="5"/>
      <c r="I55" s="4">
        <f>SUM(D55:H55)-C55-C54</f>
        <v>-4750</v>
      </c>
      <c r="K55" s="3" t="s">
        <v>3</v>
      </c>
      <c r="L55" s="4">
        <f t="shared" ref="L55:L64" si="8">C55</f>
        <v>1750</v>
      </c>
      <c r="M55" s="5"/>
      <c r="N55" s="5"/>
      <c r="O55" s="5"/>
      <c r="P55" s="5"/>
      <c r="Q55" s="5"/>
      <c r="R55" s="4">
        <f>SUM(M55:Q55)-L55-L54</f>
        <v>-4750</v>
      </c>
      <c r="T55" s="3" t="s">
        <v>3</v>
      </c>
      <c r="U55" s="4">
        <f t="shared" ref="U55:U64" si="9">L55</f>
        <v>1750</v>
      </c>
      <c r="V55" s="5"/>
      <c r="W55" s="5"/>
      <c r="X55" s="5"/>
      <c r="Y55" s="5"/>
      <c r="Z55" s="5"/>
      <c r="AA55" s="4">
        <f>SUM(V55:Z55)-U55-U54</f>
        <v>-4750</v>
      </c>
    </row>
    <row r="56" spans="2:27" x14ac:dyDescent="0.3">
      <c r="B56" s="3" t="s">
        <v>4</v>
      </c>
      <c r="C56" s="4">
        <f t="shared" si="7"/>
        <v>1750</v>
      </c>
      <c r="D56" s="5"/>
      <c r="E56" s="5"/>
      <c r="F56" s="5"/>
      <c r="G56" s="5"/>
      <c r="H56" s="5"/>
      <c r="I56" s="4">
        <f>SUM(D56:H56)-C56-C55-C54</f>
        <v>-6500</v>
      </c>
      <c r="K56" s="3" t="s">
        <v>4</v>
      </c>
      <c r="L56" s="4">
        <f t="shared" si="8"/>
        <v>1750</v>
      </c>
      <c r="M56" s="5"/>
      <c r="N56" s="5"/>
      <c r="O56" s="5"/>
      <c r="P56" s="5"/>
      <c r="Q56" s="5"/>
      <c r="R56" s="4">
        <f>SUM(M56:Q56)-L56-L55-L54</f>
        <v>-6500</v>
      </c>
      <c r="T56" s="3" t="s">
        <v>4</v>
      </c>
      <c r="U56" s="4">
        <f t="shared" si="9"/>
        <v>1750</v>
      </c>
      <c r="V56" s="5"/>
      <c r="W56" s="5"/>
      <c r="X56" s="5"/>
      <c r="Y56" s="5"/>
      <c r="Z56" s="5"/>
      <c r="AA56" s="4">
        <f>SUM(V56:Z56)-U56-U55-U54</f>
        <v>-6500</v>
      </c>
    </row>
    <row r="57" spans="2:27" x14ac:dyDescent="0.3">
      <c r="B57" s="3" t="s">
        <v>5</v>
      </c>
      <c r="C57" s="4">
        <f t="shared" si="7"/>
        <v>3675</v>
      </c>
      <c r="D57" s="5"/>
      <c r="E57" s="5"/>
      <c r="F57" s="5"/>
      <c r="G57" s="5"/>
      <c r="H57" s="5"/>
      <c r="I57" s="4">
        <f>SUM(D57:H57)-C57-C56-C55-C54</f>
        <v>-10175</v>
      </c>
      <c r="K57" s="3" t="s">
        <v>5</v>
      </c>
      <c r="L57" s="4">
        <f t="shared" si="8"/>
        <v>3675</v>
      </c>
      <c r="M57" s="5"/>
      <c r="N57" s="5"/>
      <c r="O57" s="5"/>
      <c r="P57" s="5"/>
      <c r="Q57" s="5"/>
      <c r="R57" s="4">
        <f>SUM(M57:Q57)-L57-L56-L55-L54</f>
        <v>-10175</v>
      </c>
      <c r="T57" s="3" t="s">
        <v>5</v>
      </c>
      <c r="U57" s="4">
        <f t="shared" si="9"/>
        <v>3675</v>
      </c>
      <c r="V57" s="5"/>
      <c r="W57" s="5"/>
      <c r="X57" s="5"/>
      <c r="Y57" s="5"/>
      <c r="Z57" s="5"/>
      <c r="AA57" s="4">
        <f>SUM(V57:Z57)-U57-U56-U55-U54</f>
        <v>-10175</v>
      </c>
    </row>
    <row r="58" spans="2:27" x14ac:dyDescent="0.3">
      <c r="B58" s="3" t="s">
        <v>6</v>
      </c>
      <c r="C58" s="4">
        <f t="shared" si="7"/>
        <v>1750</v>
      </c>
      <c r="D58" s="5"/>
      <c r="E58" s="5"/>
      <c r="F58" s="5"/>
      <c r="G58" s="5"/>
      <c r="H58" s="5"/>
      <c r="I58" s="4">
        <f>SUM(D58:H58)-C58-C57-C56-C55-C54</f>
        <v>-11925</v>
      </c>
      <c r="K58" s="3" t="s">
        <v>6</v>
      </c>
      <c r="L58" s="4">
        <f t="shared" si="8"/>
        <v>1750</v>
      </c>
      <c r="M58" s="5"/>
      <c r="N58" s="5"/>
      <c r="O58" s="5"/>
      <c r="P58" s="5"/>
      <c r="Q58" s="5"/>
      <c r="R58" s="4">
        <f>SUM(M58:Q58)-L58-L57-L56-L55-L54</f>
        <v>-11925</v>
      </c>
      <c r="T58" s="3" t="s">
        <v>6</v>
      </c>
      <c r="U58" s="4">
        <f t="shared" si="9"/>
        <v>1750</v>
      </c>
      <c r="V58" s="5"/>
      <c r="W58" s="5"/>
      <c r="X58" s="5"/>
      <c r="Y58" s="5"/>
      <c r="Z58" s="5"/>
      <c r="AA58" s="4">
        <f>SUM(V58:Z58)-U58-U57-U56-U55-U54</f>
        <v>-11925</v>
      </c>
    </row>
    <row r="59" spans="2:27" x14ac:dyDescent="0.3">
      <c r="B59" s="3" t="s">
        <v>7</v>
      </c>
      <c r="C59" s="4">
        <f t="shared" si="7"/>
        <v>1750</v>
      </c>
      <c r="D59" s="5"/>
      <c r="E59" s="5"/>
      <c r="F59" s="5"/>
      <c r="G59" s="5"/>
      <c r="H59" s="5"/>
      <c r="I59" s="4">
        <f>SUM(D59:H59)-C59-C58-C57-C56-C55-C54</f>
        <v>-13675</v>
      </c>
      <c r="K59" s="3" t="s">
        <v>7</v>
      </c>
      <c r="L59" s="4">
        <f t="shared" si="8"/>
        <v>1750</v>
      </c>
      <c r="M59" s="5"/>
      <c r="N59" s="5"/>
      <c r="O59" s="5"/>
      <c r="P59" s="5"/>
      <c r="Q59" s="5"/>
      <c r="R59" s="4">
        <f>SUM(M59:Q59)-L59-L58-L57-L56-L55-L54</f>
        <v>-13675</v>
      </c>
      <c r="T59" s="3" t="s">
        <v>7</v>
      </c>
      <c r="U59" s="4">
        <f t="shared" si="9"/>
        <v>1750</v>
      </c>
      <c r="V59" s="5"/>
      <c r="W59" s="5"/>
      <c r="X59" s="5"/>
      <c r="Y59" s="5"/>
      <c r="Z59" s="5"/>
      <c r="AA59" s="4">
        <f>SUM(V59:Z59)-U59-U58-U57-U56-U55-U54</f>
        <v>-13675</v>
      </c>
    </row>
    <row r="60" spans="2:27" x14ac:dyDescent="0.3">
      <c r="B60" s="3" t="s">
        <v>8</v>
      </c>
      <c r="C60" s="4">
        <f t="shared" si="7"/>
        <v>3675</v>
      </c>
      <c r="D60" s="17">
        <f>($D$82*$D$81)*$D$89</f>
        <v>2100</v>
      </c>
      <c r="E60" s="9"/>
      <c r="F60" s="9"/>
      <c r="G60" s="9"/>
      <c r="H60" s="9"/>
      <c r="I60" s="4">
        <f>SUM(D60:H60)-C60-C59-C58-C57-C56-C55-C54</f>
        <v>-15250</v>
      </c>
      <c r="K60" s="3" t="s">
        <v>8</v>
      </c>
      <c r="L60" s="4">
        <f t="shared" si="8"/>
        <v>3675</v>
      </c>
      <c r="M60" s="17">
        <f>($D$82*$D$81)*$D$89</f>
        <v>2100</v>
      </c>
      <c r="N60" s="9"/>
      <c r="O60" s="9"/>
      <c r="P60" s="9"/>
      <c r="Q60" s="9"/>
      <c r="R60" s="4">
        <f>SUM(M60:Q60)-L60-L59-L58-L57-L56-L55-L54</f>
        <v>-15250</v>
      </c>
      <c r="T60" s="3" t="s">
        <v>8</v>
      </c>
      <c r="U60" s="4">
        <f t="shared" si="9"/>
        <v>3675</v>
      </c>
      <c r="V60" s="17">
        <f>($D$82*$D$81)*$D$89</f>
        <v>2100</v>
      </c>
      <c r="W60" s="9"/>
      <c r="X60" s="9"/>
      <c r="Y60" s="9"/>
      <c r="Z60" s="9"/>
      <c r="AA60" s="4">
        <f>SUM(V60:Z60)-U60-U59-U58-U57-U56-U55-U54</f>
        <v>-15250</v>
      </c>
    </row>
    <row r="61" spans="2:27" x14ac:dyDescent="0.3">
      <c r="B61" s="3" t="s">
        <v>9</v>
      </c>
      <c r="C61" s="4">
        <f t="shared" si="7"/>
        <v>1750</v>
      </c>
      <c r="D61" s="8">
        <f t="shared" ref="D61:D77" si="10">((($D$83*$D$84)*$D$86)*($D$89))</f>
        <v>1890</v>
      </c>
      <c r="E61" s="9"/>
      <c r="F61" s="9"/>
      <c r="G61" s="9"/>
      <c r="H61" s="9"/>
      <c r="I61" s="4">
        <f>SUM(D60:H61)-C61-C60-C59-C58-C57-C56-C55-C54</f>
        <v>-15110</v>
      </c>
      <c r="K61" s="3" t="s">
        <v>9</v>
      </c>
      <c r="L61" s="4">
        <f t="shared" si="8"/>
        <v>1750</v>
      </c>
      <c r="M61" s="8">
        <f t="shared" ref="M61:M77" si="11">((($D$83*$D$84)*$D$86)*($D$89))</f>
        <v>1890</v>
      </c>
      <c r="N61" s="9"/>
      <c r="O61" s="9"/>
      <c r="P61" s="9"/>
      <c r="Q61" s="9"/>
      <c r="R61" s="4">
        <f>SUM(M60:Q61)-L61-L60-L59-L58-L57-L56-L55-L54</f>
        <v>-15110</v>
      </c>
      <c r="T61" s="3" t="s">
        <v>9</v>
      </c>
      <c r="U61" s="4">
        <f t="shared" si="9"/>
        <v>1750</v>
      </c>
      <c r="V61" s="8">
        <f t="shared" ref="V61:V77" si="12">((($D$83*$D$84)*$D$86)*($D$89))</f>
        <v>1890</v>
      </c>
      <c r="W61" s="17">
        <f>($D$82*$D$81)*$D$89</f>
        <v>2100</v>
      </c>
      <c r="X61" s="9"/>
      <c r="Y61" s="9"/>
      <c r="Z61" s="9"/>
      <c r="AA61" s="4">
        <f>SUM(V60:Z61)-U61-U60-U59-U58-U57-U56-U55-U54</f>
        <v>-13010</v>
      </c>
    </row>
    <row r="62" spans="2:27" x14ac:dyDescent="0.3">
      <c r="B62" s="3" t="s">
        <v>10</v>
      </c>
      <c r="C62" s="4">
        <f t="shared" si="7"/>
        <v>1750</v>
      </c>
      <c r="D62" s="8">
        <f t="shared" si="10"/>
        <v>1890</v>
      </c>
      <c r="I62" s="4">
        <f>SUM(D60:H62)-C62-C61-C60-C59-C58-C57-C56-C55-C54</f>
        <v>-14970</v>
      </c>
      <c r="K62" s="3" t="s">
        <v>10</v>
      </c>
      <c r="L62" s="4">
        <f t="shared" si="8"/>
        <v>1750</v>
      </c>
      <c r="M62" s="8">
        <f t="shared" si="11"/>
        <v>1890</v>
      </c>
      <c r="N62" s="17">
        <f>($D$82*$D$81)*$D$89</f>
        <v>2100</v>
      </c>
      <c r="O62" s="9"/>
      <c r="P62" s="9"/>
      <c r="Q62" s="9"/>
      <c r="R62" s="4">
        <f>SUM(M60:Q62)-L62-L61-L60-L59-L58-L57-L56-L55-L54</f>
        <v>-12870</v>
      </c>
      <c r="T62" s="3" t="s">
        <v>10</v>
      </c>
      <c r="U62" s="4">
        <f t="shared" si="9"/>
        <v>1750</v>
      </c>
      <c r="V62" s="8">
        <f t="shared" si="12"/>
        <v>1890</v>
      </c>
      <c r="W62" s="8">
        <f t="shared" ref="W62:W77" si="13">((($D$83*$D$84)*$D$86)*($D$89))</f>
        <v>1890</v>
      </c>
      <c r="X62" s="17">
        <f>($D$82*$D$81)*$D$89</f>
        <v>2100</v>
      </c>
      <c r="Y62" s="9"/>
      <c r="Z62" s="9"/>
      <c r="AA62" s="4">
        <f>SUM(V60:Z62)-U62-U61-U60-U59-U58-U57-U56-U55-U54</f>
        <v>-8880</v>
      </c>
    </row>
    <row r="63" spans="2:27" x14ac:dyDescent="0.3">
      <c r="B63" s="3" t="s">
        <v>11</v>
      </c>
      <c r="C63" s="4">
        <f t="shared" si="7"/>
        <v>1750</v>
      </c>
      <c r="D63" s="8">
        <f t="shared" si="10"/>
        <v>1890</v>
      </c>
      <c r="E63" s="17">
        <f>($D$82*$D$81)*$D$89</f>
        <v>2100</v>
      </c>
      <c r="F63" s="9"/>
      <c r="G63" s="9"/>
      <c r="H63" s="9"/>
      <c r="I63" s="4">
        <f>SUM(D60:H63)-C63-C62-C61-C60-C59-C58-C57-C56-C55-C54</f>
        <v>-12730</v>
      </c>
      <c r="K63" s="3" t="s">
        <v>11</v>
      </c>
      <c r="L63" s="4">
        <f t="shared" si="8"/>
        <v>1750</v>
      </c>
      <c r="M63" s="8">
        <f t="shared" si="11"/>
        <v>1890</v>
      </c>
      <c r="N63" s="8">
        <f t="shared" ref="N63:N77" si="14">((($D$83*$D$84)*$D$86)*($D$89))</f>
        <v>1890</v>
      </c>
      <c r="O63" s="9"/>
      <c r="P63" s="9"/>
      <c r="Q63" s="9"/>
      <c r="R63" s="4">
        <f>SUM(M60:Q63)-L63-L62-L61-L60-L59-L58-L57-L56-L55-L54</f>
        <v>-10840</v>
      </c>
      <c r="T63" s="3" t="s">
        <v>11</v>
      </c>
      <c r="U63" s="4">
        <f t="shared" si="9"/>
        <v>1750</v>
      </c>
      <c r="V63" s="8">
        <f t="shared" si="12"/>
        <v>1890</v>
      </c>
      <c r="W63" s="8">
        <f t="shared" si="13"/>
        <v>1890</v>
      </c>
      <c r="X63" s="8">
        <f t="shared" ref="X63:X77" si="15">((($D$83*$D$84)*$D$86)*($D$89))</f>
        <v>1890</v>
      </c>
      <c r="Y63" s="17">
        <f>($D$82*$D$81)*$D$89</f>
        <v>2100</v>
      </c>
      <c r="Z63" s="9"/>
      <c r="AA63" s="4">
        <f>SUM(V60:Z63)-U63-U62-U61-U60-U59-U58-U57-U56-U55-U54</f>
        <v>-2860</v>
      </c>
    </row>
    <row r="64" spans="2:27" x14ac:dyDescent="0.3">
      <c r="B64" s="3" t="s">
        <v>12</v>
      </c>
      <c r="C64" s="4">
        <f t="shared" si="7"/>
        <v>1750</v>
      </c>
      <c r="D64" s="8">
        <f t="shared" si="10"/>
        <v>1890</v>
      </c>
      <c r="E64" s="8">
        <f t="shared" ref="E64:E77" si="16">((($D$83*$D$84)*$D$86)*($D$89))</f>
        <v>1890</v>
      </c>
      <c r="F64" s="9"/>
      <c r="G64" s="9"/>
      <c r="H64" s="9"/>
      <c r="I64" s="4">
        <f>SUM(D60:H64)-C64-C63-C62-C61-C60-C59-C58-C57-C56-C55-C54</f>
        <v>-10700</v>
      </c>
      <c r="K64" s="3" t="s">
        <v>12</v>
      </c>
      <c r="L64" s="4">
        <f t="shared" si="8"/>
        <v>1750</v>
      </c>
      <c r="M64" s="8">
        <f t="shared" si="11"/>
        <v>1890</v>
      </c>
      <c r="N64" s="8">
        <f t="shared" si="14"/>
        <v>1890</v>
      </c>
      <c r="O64" s="17">
        <f>($D$82*$D$81)*$D$89</f>
        <v>2100</v>
      </c>
      <c r="P64" s="9"/>
      <c r="Q64" s="9"/>
      <c r="R64" s="4">
        <f>SUM(M60:Q64)-L64-L63-L62-L61-L60-L59-L58-L57-L56-L55-L54</f>
        <v>-6710</v>
      </c>
      <c r="T64" s="14" t="s">
        <v>12</v>
      </c>
      <c r="U64" s="4">
        <f t="shared" si="9"/>
        <v>1750</v>
      </c>
      <c r="V64" s="8">
        <f t="shared" si="12"/>
        <v>1890</v>
      </c>
      <c r="W64" s="8">
        <f t="shared" si="13"/>
        <v>1890</v>
      </c>
      <c r="X64" s="8">
        <f t="shared" si="15"/>
        <v>1890</v>
      </c>
      <c r="Y64" s="8">
        <f t="shared" ref="Y64:Y77" si="17">((($D$83*$D$84)*$D$86)*($D$89))</f>
        <v>1890</v>
      </c>
      <c r="Z64" s="17">
        <f>($D$82*$D$81)*$D$89</f>
        <v>2100</v>
      </c>
      <c r="AA64" s="10">
        <f>SUM(V60:Z64)-U64-U63-U62-U61-U60-U59-U58-U57-U56-U55-U54</f>
        <v>5050</v>
      </c>
    </row>
    <row r="65" spans="2:27" x14ac:dyDescent="0.3">
      <c r="B65" s="3" t="s">
        <v>13</v>
      </c>
      <c r="D65" s="8">
        <f t="shared" si="10"/>
        <v>1890</v>
      </c>
      <c r="E65" s="8">
        <f t="shared" si="16"/>
        <v>1890</v>
      </c>
      <c r="I65" s="4">
        <f>SUM(D60:H65)-C65-C64-C63-C62-C61-C60-C59-C58-C57-C56-C55-C54</f>
        <v>-6920</v>
      </c>
      <c r="K65" s="3" t="s">
        <v>13</v>
      </c>
      <c r="M65" s="8">
        <f t="shared" si="11"/>
        <v>1890</v>
      </c>
      <c r="N65" s="8">
        <f t="shared" si="14"/>
        <v>1890</v>
      </c>
      <c r="O65" s="8">
        <f t="shared" ref="O65:O77" si="18">((($D$83*$D$84)*$D$86)*($D$89))</f>
        <v>1890</v>
      </c>
      <c r="P65" s="9"/>
      <c r="Q65" s="9"/>
      <c r="R65" s="4">
        <f>SUM(M60:Q65)-L65-L64-L63-L62-L61-L60-L59-L58-L57-L56-L55-L54</f>
        <v>-1040</v>
      </c>
      <c r="T65" s="14" t="s">
        <v>13</v>
      </c>
      <c r="V65" s="8">
        <f t="shared" si="12"/>
        <v>1890</v>
      </c>
      <c r="W65" s="8">
        <f t="shared" si="13"/>
        <v>1890</v>
      </c>
      <c r="X65" s="8">
        <f t="shared" si="15"/>
        <v>1890</v>
      </c>
      <c r="Y65" s="8">
        <f t="shared" si="17"/>
        <v>1890</v>
      </c>
      <c r="Z65" s="8">
        <f t="shared" ref="Z65:Z77" si="19">((($D$83*$D$84)*$D$86)*($D$89))</f>
        <v>1890</v>
      </c>
      <c r="AA65" s="10">
        <f t="shared" ref="AA65:AA66" si="20">SUM(V65:Z65)-U65</f>
        <v>9450</v>
      </c>
    </row>
    <row r="66" spans="2:27" x14ac:dyDescent="0.3">
      <c r="B66" s="3" t="s">
        <v>14</v>
      </c>
      <c r="D66" s="8">
        <f t="shared" si="10"/>
        <v>1890</v>
      </c>
      <c r="E66" s="8">
        <f t="shared" si="16"/>
        <v>1890</v>
      </c>
      <c r="F66" s="17">
        <f>($D$82*$D$81)*$D$89</f>
        <v>2100</v>
      </c>
      <c r="G66" s="9"/>
      <c r="H66" s="9"/>
      <c r="I66" s="4">
        <f>SUM(D60:H66)-C66-C65-C64-C63-C62-C61-C60-C59-C58-C57-C56-C55-C54</f>
        <v>-1040</v>
      </c>
      <c r="K66" s="14" t="s">
        <v>14</v>
      </c>
      <c r="M66" s="8">
        <f t="shared" si="11"/>
        <v>1890</v>
      </c>
      <c r="N66" s="8">
        <f t="shared" si="14"/>
        <v>1890</v>
      </c>
      <c r="O66" s="8">
        <f t="shared" si="18"/>
        <v>1890</v>
      </c>
      <c r="P66" s="17">
        <f>($D$82*$D$81)*$D$89</f>
        <v>2100</v>
      </c>
      <c r="Q66" s="9"/>
      <c r="R66" s="10">
        <f>SUM(M60:Q66)-L66-L65-L64-L63-L62-L61-L60-L59-L58-L57-L56-L55-L54</f>
        <v>6730</v>
      </c>
      <c r="T66" s="14" t="s">
        <v>14</v>
      </c>
      <c r="V66" s="8">
        <f t="shared" si="12"/>
        <v>1890</v>
      </c>
      <c r="W66" s="8">
        <f t="shared" si="13"/>
        <v>1890</v>
      </c>
      <c r="X66" s="8">
        <f t="shared" si="15"/>
        <v>1890</v>
      </c>
      <c r="Y66" s="8">
        <f t="shared" si="17"/>
        <v>1890</v>
      </c>
      <c r="Z66" s="8">
        <f t="shared" si="19"/>
        <v>1890</v>
      </c>
      <c r="AA66" s="10">
        <f t="shared" si="20"/>
        <v>9450</v>
      </c>
    </row>
    <row r="67" spans="2:27" x14ac:dyDescent="0.3">
      <c r="B67" s="14" t="s">
        <v>15</v>
      </c>
      <c r="D67" s="8">
        <f t="shared" si="10"/>
        <v>1890</v>
      </c>
      <c r="E67" s="8">
        <f t="shared" si="16"/>
        <v>1890</v>
      </c>
      <c r="F67" s="8">
        <f t="shared" ref="F67:F77" si="21">((($D$83*$D$84)*$D$86)*($D$89))</f>
        <v>1890</v>
      </c>
      <c r="G67" s="9"/>
      <c r="H67" s="9"/>
      <c r="I67" s="10">
        <f>SUM(D60:H67)-C67-C66-C65-C64-C63-C62-C61-C60-C59-C58-C57-C56-C55-C54</f>
        <v>4630</v>
      </c>
      <c r="K67" s="14" t="s">
        <v>15</v>
      </c>
      <c r="M67" s="8">
        <f t="shared" si="11"/>
        <v>1890</v>
      </c>
      <c r="N67" s="8">
        <f t="shared" si="14"/>
        <v>1890</v>
      </c>
      <c r="O67" s="8">
        <f t="shared" si="18"/>
        <v>1890</v>
      </c>
      <c r="P67" s="8">
        <f t="shared" ref="P67:P77" si="22">((($D$83*$D$84)*$D$86)*($D$89))</f>
        <v>1890</v>
      </c>
      <c r="Q67" s="9"/>
      <c r="R67" s="10">
        <f t="shared" ref="R67:R77" si="23">SUM(M67:Q67)-L67</f>
        <v>7560</v>
      </c>
      <c r="T67" s="14" t="s">
        <v>15</v>
      </c>
      <c r="V67" s="8">
        <f t="shared" si="12"/>
        <v>1890</v>
      </c>
      <c r="W67" s="8">
        <f t="shared" si="13"/>
        <v>1890</v>
      </c>
      <c r="X67" s="8">
        <f t="shared" si="15"/>
        <v>1890</v>
      </c>
      <c r="Y67" s="8">
        <f t="shared" si="17"/>
        <v>1890</v>
      </c>
      <c r="Z67" s="8">
        <f t="shared" si="19"/>
        <v>1890</v>
      </c>
      <c r="AA67" s="10">
        <f>SUM(V67:Z67)-U67</f>
        <v>9450</v>
      </c>
    </row>
    <row r="68" spans="2:27" x14ac:dyDescent="0.3">
      <c r="B68" s="14" t="s">
        <v>16</v>
      </c>
      <c r="D68" s="8">
        <f t="shared" si="10"/>
        <v>1890</v>
      </c>
      <c r="E68" s="8">
        <f t="shared" si="16"/>
        <v>1890</v>
      </c>
      <c r="F68" s="8">
        <f t="shared" si="21"/>
        <v>1890</v>
      </c>
      <c r="I68" s="10">
        <f t="shared" ref="I68:I77" si="24">SUM(D68:H68)-C68</f>
        <v>5670</v>
      </c>
      <c r="K68" s="14" t="s">
        <v>16</v>
      </c>
      <c r="M68" s="8">
        <f t="shared" si="11"/>
        <v>1890</v>
      </c>
      <c r="N68" s="8">
        <f t="shared" si="14"/>
        <v>1890</v>
      </c>
      <c r="O68" s="8">
        <f t="shared" si="18"/>
        <v>1890</v>
      </c>
      <c r="P68" s="8">
        <f t="shared" si="22"/>
        <v>1890</v>
      </c>
      <c r="Q68" s="17">
        <f>($D$82*$D$81)*$D$89</f>
        <v>2100</v>
      </c>
      <c r="R68" s="10">
        <f t="shared" si="23"/>
        <v>9660</v>
      </c>
      <c r="T68" s="14" t="s">
        <v>16</v>
      </c>
      <c r="V68" s="8">
        <f t="shared" si="12"/>
        <v>1890</v>
      </c>
      <c r="W68" s="8">
        <f t="shared" si="13"/>
        <v>1890</v>
      </c>
      <c r="X68" s="8">
        <f t="shared" si="15"/>
        <v>1890</v>
      </c>
      <c r="Y68" s="8">
        <f t="shared" si="17"/>
        <v>1890</v>
      </c>
      <c r="Z68" s="8">
        <f t="shared" si="19"/>
        <v>1890</v>
      </c>
      <c r="AA68" s="10">
        <f t="shared" ref="AA68:AA77" si="25">SUM(V68:Z68)-U68</f>
        <v>9450</v>
      </c>
    </row>
    <row r="69" spans="2:27" x14ac:dyDescent="0.3">
      <c r="B69" s="14" t="s">
        <v>17</v>
      </c>
      <c r="D69" s="8">
        <f t="shared" si="10"/>
        <v>1890</v>
      </c>
      <c r="E69" s="8">
        <f t="shared" si="16"/>
        <v>1890</v>
      </c>
      <c r="F69" s="8">
        <f t="shared" si="21"/>
        <v>1890</v>
      </c>
      <c r="G69" s="17">
        <f>($D$82*$D$81)*$D$89</f>
        <v>2100</v>
      </c>
      <c r="H69" s="9"/>
      <c r="I69" s="10">
        <f t="shared" si="24"/>
        <v>7770</v>
      </c>
      <c r="K69" s="14" t="s">
        <v>17</v>
      </c>
      <c r="M69" s="8">
        <f t="shared" si="11"/>
        <v>1890</v>
      </c>
      <c r="N69" s="8">
        <f t="shared" si="14"/>
        <v>1890</v>
      </c>
      <c r="O69" s="8">
        <f t="shared" si="18"/>
        <v>1890</v>
      </c>
      <c r="P69" s="8">
        <f t="shared" si="22"/>
        <v>1890</v>
      </c>
      <c r="Q69" s="8">
        <f t="shared" ref="Q69:Q77" si="26">((($D$83*$D$84)*$D$86)*($D$89))</f>
        <v>1890</v>
      </c>
      <c r="R69" s="10">
        <f t="shared" si="23"/>
        <v>9450</v>
      </c>
      <c r="T69" s="14" t="s">
        <v>17</v>
      </c>
      <c r="V69" s="8">
        <f t="shared" si="12"/>
        <v>1890</v>
      </c>
      <c r="W69" s="8">
        <f t="shared" si="13"/>
        <v>1890</v>
      </c>
      <c r="X69" s="8">
        <f t="shared" si="15"/>
        <v>1890</v>
      </c>
      <c r="Y69" s="8">
        <f t="shared" si="17"/>
        <v>1890</v>
      </c>
      <c r="Z69" s="8">
        <f t="shared" si="19"/>
        <v>1890</v>
      </c>
      <c r="AA69" s="10">
        <f t="shared" si="25"/>
        <v>9450</v>
      </c>
    </row>
    <row r="70" spans="2:27" x14ac:dyDescent="0.3">
      <c r="B70" s="14" t="s">
        <v>18</v>
      </c>
      <c r="D70" s="8">
        <f t="shared" si="10"/>
        <v>1890</v>
      </c>
      <c r="E70" s="8">
        <f t="shared" si="16"/>
        <v>1890</v>
      </c>
      <c r="F70" s="8">
        <f t="shared" si="21"/>
        <v>1890</v>
      </c>
      <c r="G70" s="8">
        <f t="shared" ref="G70:G77" si="27">((($D$83*$D$84)*$D$86)*($D$89))</f>
        <v>1890</v>
      </c>
      <c r="H70" s="9"/>
      <c r="I70" s="10">
        <f t="shared" si="24"/>
        <v>7560</v>
      </c>
      <c r="K70" s="14" t="s">
        <v>18</v>
      </c>
      <c r="M70" s="8">
        <f t="shared" si="11"/>
        <v>1890</v>
      </c>
      <c r="N70" s="8">
        <f t="shared" si="14"/>
        <v>1890</v>
      </c>
      <c r="O70" s="8">
        <f t="shared" si="18"/>
        <v>1890</v>
      </c>
      <c r="P70" s="8">
        <f t="shared" si="22"/>
        <v>1890</v>
      </c>
      <c r="Q70" s="8">
        <f t="shared" si="26"/>
        <v>1890</v>
      </c>
      <c r="R70" s="10">
        <f t="shared" si="23"/>
        <v>9450</v>
      </c>
      <c r="T70" s="14" t="s">
        <v>18</v>
      </c>
      <c r="V70" s="8">
        <f t="shared" si="12"/>
        <v>1890</v>
      </c>
      <c r="W70" s="8">
        <f t="shared" si="13"/>
        <v>1890</v>
      </c>
      <c r="X70" s="8">
        <f t="shared" si="15"/>
        <v>1890</v>
      </c>
      <c r="Y70" s="8">
        <f t="shared" si="17"/>
        <v>1890</v>
      </c>
      <c r="Z70" s="8">
        <f t="shared" si="19"/>
        <v>1890</v>
      </c>
      <c r="AA70" s="10">
        <f t="shared" si="25"/>
        <v>9450</v>
      </c>
    </row>
    <row r="71" spans="2:27" x14ac:dyDescent="0.3">
      <c r="B71" s="14" t="s">
        <v>19</v>
      </c>
      <c r="D71" s="8">
        <f t="shared" si="10"/>
        <v>1890</v>
      </c>
      <c r="E71" s="8">
        <f t="shared" si="16"/>
        <v>1890</v>
      </c>
      <c r="F71" s="8">
        <f t="shared" si="21"/>
        <v>1890</v>
      </c>
      <c r="G71" s="8">
        <f t="shared" si="27"/>
        <v>1890</v>
      </c>
      <c r="I71" s="10">
        <f t="shared" si="24"/>
        <v>7560</v>
      </c>
      <c r="K71" s="14" t="s">
        <v>19</v>
      </c>
      <c r="M71" s="8">
        <f t="shared" si="11"/>
        <v>1890</v>
      </c>
      <c r="N71" s="8">
        <f t="shared" si="14"/>
        <v>1890</v>
      </c>
      <c r="O71" s="8">
        <f t="shared" si="18"/>
        <v>1890</v>
      </c>
      <c r="P71" s="8">
        <f t="shared" si="22"/>
        <v>1890</v>
      </c>
      <c r="Q71" s="8">
        <f t="shared" si="26"/>
        <v>1890</v>
      </c>
      <c r="R71" s="10">
        <f t="shared" si="23"/>
        <v>9450</v>
      </c>
      <c r="T71" s="14" t="s">
        <v>19</v>
      </c>
      <c r="V71" s="8">
        <f t="shared" si="12"/>
        <v>1890</v>
      </c>
      <c r="W71" s="8">
        <f t="shared" si="13"/>
        <v>1890</v>
      </c>
      <c r="X71" s="8">
        <f t="shared" si="15"/>
        <v>1890</v>
      </c>
      <c r="Y71" s="8">
        <f t="shared" si="17"/>
        <v>1890</v>
      </c>
      <c r="Z71" s="8">
        <f t="shared" si="19"/>
        <v>1890</v>
      </c>
      <c r="AA71" s="10">
        <f t="shared" si="25"/>
        <v>9450</v>
      </c>
    </row>
    <row r="72" spans="2:27" x14ac:dyDescent="0.3">
      <c r="B72" s="14" t="s">
        <v>20</v>
      </c>
      <c r="D72" s="8">
        <f t="shared" si="10"/>
        <v>1890</v>
      </c>
      <c r="E72" s="8">
        <f t="shared" si="16"/>
        <v>1890</v>
      </c>
      <c r="F72" s="8">
        <f t="shared" si="21"/>
        <v>1890</v>
      </c>
      <c r="G72" s="8">
        <f t="shared" si="27"/>
        <v>1890</v>
      </c>
      <c r="H72" s="17">
        <f>($D$82*$D$81)*$D$89</f>
        <v>2100</v>
      </c>
      <c r="I72" s="10">
        <f t="shared" si="24"/>
        <v>9660</v>
      </c>
      <c r="K72" s="14" t="s">
        <v>20</v>
      </c>
      <c r="M72" s="8">
        <f t="shared" si="11"/>
        <v>1890</v>
      </c>
      <c r="N72" s="8">
        <f t="shared" si="14"/>
        <v>1890</v>
      </c>
      <c r="O72" s="8">
        <f t="shared" si="18"/>
        <v>1890</v>
      </c>
      <c r="P72" s="8">
        <f t="shared" si="22"/>
        <v>1890</v>
      </c>
      <c r="Q72" s="8">
        <f t="shared" si="26"/>
        <v>1890</v>
      </c>
      <c r="R72" s="10">
        <f t="shared" si="23"/>
        <v>9450</v>
      </c>
      <c r="T72" s="14" t="s">
        <v>20</v>
      </c>
      <c r="V72" s="8">
        <f t="shared" si="12"/>
        <v>1890</v>
      </c>
      <c r="W72" s="8">
        <f t="shared" si="13"/>
        <v>1890</v>
      </c>
      <c r="X72" s="8">
        <f t="shared" si="15"/>
        <v>1890</v>
      </c>
      <c r="Y72" s="8">
        <f t="shared" si="17"/>
        <v>1890</v>
      </c>
      <c r="Z72" s="8">
        <f t="shared" si="19"/>
        <v>1890</v>
      </c>
      <c r="AA72" s="10">
        <f t="shared" si="25"/>
        <v>9450</v>
      </c>
    </row>
    <row r="73" spans="2:27" x14ac:dyDescent="0.3">
      <c r="B73" s="14" t="s">
        <v>21</v>
      </c>
      <c r="D73" s="8">
        <f t="shared" si="10"/>
        <v>1890</v>
      </c>
      <c r="E73" s="8">
        <f t="shared" si="16"/>
        <v>1890</v>
      </c>
      <c r="F73" s="8">
        <f t="shared" si="21"/>
        <v>1890</v>
      </c>
      <c r="G73" s="8">
        <f t="shared" si="27"/>
        <v>1890</v>
      </c>
      <c r="H73" s="8">
        <f>((($D$83*$D$84)*$D$86)*($D$89))</f>
        <v>1890</v>
      </c>
      <c r="I73" s="10">
        <f t="shared" si="24"/>
        <v>9450</v>
      </c>
      <c r="K73" s="14" t="s">
        <v>21</v>
      </c>
      <c r="M73" s="8">
        <f t="shared" si="11"/>
        <v>1890</v>
      </c>
      <c r="N73" s="8">
        <f t="shared" si="14"/>
        <v>1890</v>
      </c>
      <c r="O73" s="8">
        <f t="shared" si="18"/>
        <v>1890</v>
      </c>
      <c r="P73" s="8">
        <f t="shared" si="22"/>
        <v>1890</v>
      </c>
      <c r="Q73" s="8">
        <f t="shared" si="26"/>
        <v>1890</v>
      </c>
      <c r="R73" s="10">
        <f t="shared" si="23"/>
        <v>9450</v>
      </c>
      <c r="T73" s="14" t="s">
        <v>21</v>
      </c>
      <c r="V73" s="8">
        <f t="shared" si="12"/>
        <v>1890</v>
      </c>
      <c r="W73" s="8">
        <f t="shared" si="13"/>
        <v>1890</v>
      </c>
      <c r="X73" s="8">
        <f t="shared" si="15"/>
        <v>1890</v>
      </c>
      <c r="Y73" s="8">
        <f t="shared" si="17"/>
        <v>1890</v>
      </c>
      <c r="Z73" s="8">
        <f t="shared" si="19"/>
        <v>1890</v>
      </c>
      <c r="AA73" s="10">
        <f t="shared" si="25"/>
        <v>9450</v>
      </c>
    </row>
    <row r="74" spans="2:27" x14ac:dyDescent="0.3">
      <c r="B74" s="14" t="s">
        <v>22</v>
      </c>
      <c r="D74" s="8">
        <f t="shared" si="10"/>
        <v>1890</v>
      </c>
      <c r="E74" s="8">
        <f t="shared" si="16"/>
        <v>1890</v>
      </c>
      <c r="F74" s="8">
        <f t="shared" si="21"/>
        <v>1890</v>
      </c>
      <c r="G74" s="8">
        <f t="shared" si="27"/>
        <v>1890</v>
      </c>
      <c r="H74" s="8">
        <f>((($D$83*$D$84)*$D$86)*($D$89))</f>
        <v>1890</v>
      </c>
      <c r="I74" s="10">
        <f>SUM(D74:H74)-C74</f>
        <v>9450</v>
      </c>
      <c r="K74" s="14" t="s">
        <v>22</v>
      </c>
      <c r="M74" s="8">
        <f t="shared" si="11"/>
        <v>1890</v>
      </c>
      <c r="N74" s="8">
        <f t="shared" si="14"/>
        <v>1890</v>
      </c>
      <c r="O74" s="8">
        <f t="shared" si="18"/>
        <v>1890</v>
      </c>
      <c r="P74" s="8">
        <f t="shared" si="22"/>
        <v>1890</v>
      </c>
      <c r="Q74" s="8">
        <f t="shared" si="26"/>
        <v>1890</v>
      </c>
      <c r="R74" s="10">
        <f t="shared" si="23"/>
        <v>9450</v>
      </c>
      <c r="T74" s="14" t="s">
        <v>22</v>
      </c>
      <c r="V74" s="8">
        <f t="shared" si="12"/>
        <v>1890</v>
      </c>
      <c r="W74" s="8">
        <f t="shared" si="13"/>
        <v>1890</v>
      </c>
      <c r="X74" s="8">
        <f t="shared" si="15"/>
        <v>1890</v>
      </c>
      <c r="Y74" s="8">
        <f t="shared" si="17"/>
        <v>1890</v>
      </c>
      <c r="Z74" s="8">
        <f t="shared" si="19"/>
        <v>1890</v>
      </c>
      <c r="AA74" s="10">
        <f t="shared" si="25"/>
        <v>9450</v>
      </c>
    </row>
    <row r="75" spans="2:27" x14ac:dyDescent="0.3">
      <c r="B75" s="14" t="s">
        <v>23</v>
      </c>
      <c r="D75" s="8">
        <f t="shared" si="10"/>
        <v>1890</v>
      </c>
      <c r="E75" s="8">
        <f t="shared" si="16"/>
        <v>1890</v>
      </c>
      <c r="F75" s="8">
        <f t="shared" si="21"/>
        <v>1890</v>
      </c>
      <c r="G75" s="8">
        <f t="shared" si="27"/>
        <v>1890</v>
      </c>
      <c r="H75" s="8">
        <f>((($D$83*$D$84)*$D$86)*($D$89))</f>
        <v>1890</v>
      </c>
      <c r="I75" s="10">
        <f>SUM(D75:H75)-C75</f>
        <v>9450</v>
      </c>
      <c r="K75" s="14" t="s">
        <v>23</v>
      </c>
      <c r="M75" s="8">
        <f t="shared" si="11"/>
        <v>1890</v>
      </c>
      <c r="N75" s="8">
        <f t="shared" si="14"/>
        <v>1890</v>
      </c>
      <c r="O75" s="8">
        <f t="shared" si="18"/>
        <v>1890</v>
      </c>
      <c r="P75" s="8">
        <f t="shared" si="22"/>
        <v>1890</v>
      </c>
      <c r="Q75" s="8">
        <f t="shared" si="26"/>
        <v>1890</v>
      </c>
      <c r="R75" s="10">
        <f t="shared" si="23"/>
        <v>9450</v>
      </c>
      <c r="T75" s="14" t="s">
        <v>23</v>
      </c>
      <c r="V75" s="8">
        <f t="shared" si="12"/>
        <v>1890</v>
      </c>
      <c r="W75" s="8">
        <f t="shared" si="13"/>
        <v>1890</v>
      </c>
      <c r="X75" s="8">
        <f t="shared" si="15"/>
        <v>1890</v>
      </c>
      <c r="Y75" s="8">
        <f t="shared" si="17"/>
        <v>1890</v>
      </c>
      <c r="Z75" s="8">
        <f t="shared" si="19"/>
        <v>1890</v>
      </c>
      <c r="AA75" s="10">
        <f t="shared" si="25"/>
        <v>9450</v>
      </c>
    </row>
    <row r="76" spans="2:27" x14ac:dyDescent="0.3">
      <c r="B76" s="14" t="s">
        <v>24</v>
      </c>
      <c r="D76" s="8">
        <f t="shared" si="10"/>
        <v>1890</v>
      </c>
      <c r="E76" s="8">
        <f t="shared" si="16"/>
        <v>1890</v>
      </c>
      <c r="F76" s="8">
        <f t="shared" si="21"/>
        <v>1890</v>
      </c>
      <c r="G76" s="8">
        <f t="shared" si="27"/>
        <v>1890</v>
      </c>
      <c r="H76" s="8">
        <f>((($D$83*$D$84)*$D$86)*($D$89))</f>
        <v>1890</v>
      </c>
      <c r="I76" s="10">
        <f>SUM(D76:H76)-C76</f>
        <v>9450</v>
      </c>
      <c r="K76" s="14" t="s">
        <v>24</v>
      </c>
      <c r="M76" s="8">
        <f t="shared" si="11"/>
        <v>1890</v>
      </c>
      <c r="N76" s="8">
        <f t="shared" si="14"/>
        <v>1890</v>
      </c>
      <c r="O76" s="8">
        <f t="shared" si="18"/>
        <v>1890</v>
      </c>
      <c r="P76" s="8">
        <f t="shared" si="22"/>
        <v>1890</v>
      </c>
      <c r="Q76" s="8">
        <f t="shared" si="26"/>
        <v>1890</v>
      </c>
      <c r="R76" s="10">
        <f t="shared" si="23"/>
        <v>9450</v>
      </c>
      <c r="T76" s="14" t="s">
        <v>24</v>
      </c>
      <c r="V76" s="8">
        <f t="shared" si="12"/>
        <v>1890</v>
      </c>
      <c r="W76" s="8">
        <f t="shared" si="13"/>
        <v>1890</v>
      </c>
      <c r="X76" s="8">
        <f t="shared" si="15"/>
        <v>1890</v>
      </c>
      <c r="Y76" s="8">
        <f t="shared" si="17"/>
        <v>1890</v>
      </c>
      <c r="Z76" s="8">
        <f t="shared" si="19"/>
        <v>1890</v>
      </c>
      <c r="AA76" s="10">
        <f t="shared" si="25"/>
        <v>9450</v>
      </c>
    </row>
    <row r="77" spans="2:27" x14ac:dyDescent="0.3">
      <c r="B77" s="14" t="s">
        <v>25</v>
      </c>
      <c r="D77" s="8">
        <f t="shared" si="10"/>
        <v>1890</v>
      </c>
      <c r="E77" s="8">
        <f t="shared" si="16"/>
        <v>1890</v>
      </c>
      <c r="F77" s="8">
        <f t="shared" si="21"/>
        <v>1890</v>
      </c>
      <c r="G77" s="8">
        <f t="shared" si="27"/>
        <v>1890</v>
      </c>
      <c r="H77" s="8">
        <f>((($D$83*$D$84)*$D$86)*($D$89))</f>
        <v>1890</v>
      </c>
      <c r="I77" s="10">
        <f t="shared" si="24"/>
        <v>9450</v>
      </c>
      <c r="K77" s="14" t="s">
        <v>25</v>
      </c>
      <c r="M77" s="8">
        <f t="shared" si="11"/>
        <v>1890</v>
      </c>
      <c r="N77" s="8">
        <f t="shared" si="14"/>
        <v>1890</v>
      </c>
      <c r="O77" s="8">
        <f t="shared" si="18"/>
        <v>1890</v>
      </c>
      <c r="P77" s="8">
        <f t="shared" si="22"/>
        <v>1890</v>
      </c>
      <c r="Q77" s="8">
        <f t="shared" si="26"/>
        <v>1890</v>
      </c>
      <c r="R77" s="10">
        <f t="shared" si="23"/>
        <v>9450</v>
      </c>
      <c r="T77" s="14" t="s">
        <v>25</v>
      </c>
      <c r="V77" s="8">
        <f t="shared" si="12"/>
        <v>1890</v>
      </c>
      <c r="W77" s="8">
        <f t="shared" si="13"/>
        <v>1890</v>
      </c>
      <c r="X77" s="8">
        <f t="shared" si="15"/>
        <v>1890</v>
      </c>
      <c r="Y77" s="8">
        <f t="shared" si="17"/>
        <v>1890</v>
      </c>
      <c r="Z77" s="8">
        <f t="shared" si="19"/>
        <v>1890</v>
      </c>
      <c r="AA77" s="10">
        <f t="shared" si="25"/>
        <v>9450</v>
      </c>
    </row>
    <row r="78" spans="2:27" x14ac:dyDescent="0.3">
      <c r="B78" s="3" t="s">
        <v>29</v>
      </c>
      <c r="C78" s="6">
        <f>SUM(C54:C77)</f>
        <v>24350</v>
      </c>
      <c r="D78" s="10">
        <f t="shared" ref="D78:H78" si="28">SUM(D54:D77)</f>
        <v>34230</v>
      </c>
      <c r="E78" s="10">
        <f t="shared" si="28"/>
        <v>28560</v>
      </c>
      <c r="F78" s="10">
        <f t="shared" si="28"/>
        <v>22890</v>
      </c>
      <c r="G78" s="10">
        <f t="shared" si="28"/>
        <v>17220</v>
      </c>
      <c r="H78" s="10">
        <f t="shared" si="28"/>
        <v>11550</v>
      </c>
      <c r="I78" s="10">
        <f>SUM(D78:H78)-C78</f>
        <v>90100</v>
      </c>
      <c r="K78" s="3" t="s">
        <v>29</v>
      </c>
      <c r="L78" s="6">
        <f>SUM(L54:L77)</f>
        <v>24350</v>
      </c>
      <c r="M78" s="10">
        <f t="shared" ref="M78:Q78" si="29">SUM(M54:M77)</f>
        <v>34230</v>
      </c>
      <c r="N78" s="10">
        <f t="shared" si="29"/>
        <v>30450</v>
      </c>
      <c r="O78" s="10">
        <f t="shared" si="29"/>
        <v>26670</v>
      </c>
      <c r="P78" s="10">
        <f t="shared" si="29"/>
        <v>22890</v>
      </c>
      <c r="Q78" s="10">
        <f t="shared" si="29"/>
        <v>19110</v>
      </c>
      <c r="R78" s="10">
        <f>SUM(M78:Q78)-L78</f>
        <v>109000</v>
      </c>
      <c r="T78" s="3" t="s">
        <v>29</v>
      </c>
      <c r="U78" s="6">
        <f>SUM(U54:U77)</f>
        <v>24350</v>
      </c>
      <c r="V78" s="10">
        <f t="shared" ref="V78:Y78" si="30">SUM(V54:V77)</f>
        <v>34230</v>
      </c>
      <c r="W78" s="10">
        <f t="shared" si="30"/>
        <v>32340</v>
      </c>
      <c r="X78" s="10">
        <f t="shared" si="30"/>
        <v>30450</v>
      </c>
      <c r="Y78" s="10">
        <f t="shared" si="30"/>
        <v>28560</v>
      </c>
      <c r="Z78" s="10">
        <f>SUM(Z54:Z77)</f>
        <v>26670</v>
      </c>
      <c r="AA78" s="10">
        <f>SUM(V78:Z78)-U78</f>
        <v>127900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7" t="s">
        <v>35</v>
      </c>
      <c r="D80" s="27">
        <f>D89</f>
        <v>7</v>
      </c>
      <c r="E80" s="27" t="s">
        <v>46</v>
      </c>
      <c r="F80" s="27"/>
      <c r="G80" s="25"/>
      <c r="H80" s="25"/>
      <c r="I80" s="25"/>
      <c r="K80" s="14" t="s">
        <v>37</v>
      </c>
      <c r="L80" s="27" t="s">
        <v>35</v>
      </c>
      <c r="M80" s="27">
        <f>M89</f>
        <v>7</v>
      </c>
      <c r="N80" s="27" t="s">
        <v>77</v>
      </c>
      <c r="O80" s="27"/>
      <c r="P80" s="25"/>
      <c r="Q80" s="25"/>
      <c r="R80" s="25"/>
      <c r="T80" s="14" t="s">
        <v>37</v>
      </c>
      <c r="U80" s="27" t="s">
        <v>35</v>
      </c>
      <c r="V80" s="27">
        <f>V89</f>
        <v>7</v>
      </c>
      <c r="W80" s="27" t="s">
        <v>78</v>
      </c>
      <c r="X80" s="27"/>
      <c r="Y80" s="25"/>
      <c r="Z80" s="25"/>
      <c r="AA80" s="25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1500</v>
      </c>
      <c r="E82" t="s">
        <v>54</v>
      </c>
      <c r="F82" s="16">
        <f>D82*D81</f>
        <v>300</v>
      </c>
      <c r="G82" t="s">
        <v>53</v>
      </c>
      <c r="K82" s="14" t="s">
        <v>39</v>
      </c>
      <c r="L82" t="s">
        <v>40</v>
      </c>
      <c r="M82" s="15">
        <v>1500</v>
      </c>
      <c r="N82" t="s">
        <v>54</v>
      </c>
      <c r="O82" s="16">
        <f>M82*M81</f>
        <v>300</v>
      </c>
      <c r="P82" t="s">
        <v>53</v>
      </c>
      <c r="T82" s="14" t="s">
        <v>39</v>
      </c>
      <c r="U82" t="s">
        <v>40</v>
      </c>
      <c r="V82" s="15">
        <v>1500</v>
      </c>
      <c r="W82" t="s">
        <v>54</v>
      </c>
      <c r="X82" s="16">
        <f>V82*V81</f>
        <v>300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12000</v>
      </c>
      <c r="E83" t="s">
        <v>55</v>
      </c>
      <c r="K83" s="14" t="s">
        <v>41</v>
      </c>
      <c r="L83" t="s">
        <v>42</v>
      </c>
      <c r="M83" s="15">
        <v>12000</v>
      </c>
      <c r="N83" t="s">
        <v>55</v>
      </c>
      <c r="T83" s="14" t="s">
        <v>41</v>
      </c>
      <c r="U83" t="s">
        <v>42</v>
      </c>
      <c r="V83" s="15">
        <v>12000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600</v>
      </c>
      <c r="E85" t="s">
        <v>50</v>
      </c>
      <c r="K85" s="14" t="s">
        <v>47</v>
      </c>
      <c r="L85" t="s">
        <v>49</v>
      </c>
      <c r="M85" s="15">
        <f>M83*M84</f>
        <v>600</v>
      </c>
      <c r="N85" t="s">
        <v>50</v>
      </c>
      <c r="T85" s="14" t="s">
        <v>47</v>
      </c>
      <c r="U85" t="s">
        <v>49</v>
      </c>
      <c r="V85" s="15">
        <f>V83*V84</f>
        <v>600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0.45</v>
      </c>
      <c r="E86" t="s">
        <v>81</v>
      </c>
      <c r="K86" s="14" t="s">
        <v>48</v>
      </c>
      <c r="L86" t="s">
        <v>38</v>
      </c>
      <c r="M86" s="2">
        <f>D86</f>
        <v>0.45</v>
      </c>
      <c r="N86" t="s">
        <v>81</v>
      </c>
      <c r="T86" s="14" t="s">
        <v>48</v>
      </c>
      <c r="U86" t="s">
        <v>38</v>
      </c>
      <c r="V86" s="2">
        <f>M86</f>
        <v>0.45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270</v>
      </c>
      <c r="E87" t="s">
        <v>52</v>
      </c>
      <c r="K87" s="14" t="s">
        <v>51</v>
      </c>
      <c r="L87" t="s">
        <v>49</v>
      </c>
      <c r="M87" s="15">
        <f>M86*M85</f>
        <v>270</v>
      </c>
      <c r="N87" t="s">
        <v>52</v>
      </c>
      <c r="T87" s="14" t="s">
        <v>51</v>
      </c>
      <c r="U87" t="s">
        <v>49</v>
      </c>
      <c r="V87" s="15">
        <f>V86*V85</f>
        <v>270</v>
      </c>
      <c r="W87" t="s">
        <v>52</v>
      </c>
    </row>
    <row r="88" spans="2:27" x14ac:dyDescent="0.3">
      <c r="B88" s="14" t="s">
        <v>56</v>
      </c>
      <c r="C88" t="s">
        <v>57</v>
      </c>
      <c r="D88" s="47">
        <v>5</v>
      </c>
      <c r="E88" t="s">
        <v>58</v>
      </c>
      <c r="K88" s="14" t="s">
        <v>56</v>
      </c>
      <c r="L88" t="s">
        <v>57</v>
      </c>
      <c r="M88" s="47">
        <v>5</v>
      </c>
      <c r="N88" t="s">
        <v>58</v>
      </c>
      <c r="T88" s="14" t="s">
        <v>56</v>
      </c>
      <c r="U88" t="s">
        <v>57</v>
      </c>
      <c r="V88" s="47">
        <v>5</v>
      </c>
      <c r="W88" t="s">
        <v>58</v>
      </c>
    </row>
    <row r="89" spans="2:27" x14ac:dyDescent="0.3">
      <c r="B89" s="14" t="s">
        <v>60</v>
      </c>
      <c r="C89" t="s">
        <v>57</v>
      </c>
      <c r="D89" s="47">
        <v>7</v>
      </c>
      <c r="E89" t="s">
        <v>61</v>
      </c>
      <c r="K89" s="14" t="s">
        <v>60</v>
      </c>
      <c r="L89" t="s">
        <v>57</v>
      </c>
      <c r="M89" s="47">
        <f>D89</f>
        <v>7</v>
      </c>
      <c r="N89" t="s">
        <v>61</v>
      </c>
      <c r="T89" s="14" t="s">
        <v>60</v>
      </c>
      <c r="U89" t="s">
        <v>57</v>
      </c>
      <c r="V89" s="47">
        <f>M89</f>
        <v>7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250</v>
      </c>
      <c r="E90" t="s">
        <v>63</v>
      </c>
      <c r="K90" s="14" t="s">
        <v>64</v>
      </c>
      <c r="L90" t="s">
        <v>62</v>
      </c>
      <c r="M90" s="15">
        <v>250</v>
      </c>
      <c r="N90" t="s">
        <v>63</v>
      </c>
      <c r="T90" s="14" t="s">
        <v>64</v>
      </c>
      <c r="U90" t="s">
        <v>62</v>
      </c>
      <c r="V90" s="15">
        <v>250</v>
      </c>
      <c r="W90" t="s">
        <v>63</v>
      </c>
    </row>
    <row r="91" spans="2:27" x14ac:dyDescent="0.3">
      <c r="B91" s="14" t="s">
        <v>71</v>
      </c>
      <c r="C91" t="s">
        <v>73</v>
      </c>
      <c r="D91" s="47">
        <f>COUNTA(D61:D67)+COUNTA(E64:E67)+COUNTA(F67)</f>
        <v>12</v>
      </c>
      <c r="E91" t="s">
        <v>72</v>
      </c>
      <c r="G91" s="47">
        <f>COUNTA(D60,E63,F66)*D89</f>
        <v>21</v>
      </c>
      <c r="H91" t="s">
        <v>74</v>
      </c>
      <c r="K91" s="14" t="s">
        <v>71</v>
      </c>
      <c r="L91" t="s">
        <v>73</v>
      </c>
      <c r="M91" s="47">
        <f>COUNTA(M61:M66)+COUNTA(N63:N66)+COUNTA(O65:O66)</f>
        <v>12</v>
      </c>
      <c r="N91" t="s">
        <v>72</v>
      </c>
      <c r="P91" s="47">
        <f>COUNTA(M60,N62,O64,P66)*M89</f>
        <v>28</v>
      </c>
      <c r="Q91" t="s">
        <v>74</v>
      </c>
      <c r="T91" s="14" t="s">
        <v>71</v>
      </c>
      <c r="U91" t="s">
        <v>73</v>
      </c>
      <c r="V91" s="47">
        <f>COUNTA(V61:V64)+COUNTA(W62:W64)+COUNTA(X63:X64)+COUNTA(Y64)</f>
        <v>10</v>
      </c>
      <c r="W91" t="s">
        <v>72</v>
      </c>
      <c r="Y91" s="47">
        <f>COUNTA(V60,W61,X62,Y63,Z64)*V89</f>
        <v>35</v>
      </c>
      <c r="Z91" t="s">
        <v>74</v>
      </c>
    </row>
    <row r="92" spans="2:27" x14ac:dyDescent="0.3">
      <c r="B92" s="14" t="s">
        <v>75</v>
      </c>
      <c r="C92" s="35" t="s">
        <v>76</v>
      </c>
      <c r="D92" s="35" t="str">
        <f>B67</f>
        <v>Mes 14</v>
      </c>
      <c r="E92" s="49" t="s">
        <v>138</v>
      </c>
      <c r="F92" s="50">
        <f>I78/C78</f>
        <v>3.700205338809035</v>
      </c>
      <c r="K92" s="14" t="s">
        <v>75</v>
      </c>
      <c r="L92" s="35" t="s">
        <v>76</v>
      </c>
      <c r="M92" s="35" t="str">
        <f>K66</f>
        <v>Mes 13</v>
      </c>
      <c r="N92" s="49" t="s">
        <v>138</v>
      </c>
      <c r="O92" s="50">
        <f>R78/L78</f>
        <v>4.476386036960986</v>
      </c>
      <c r="T92" s="14" t="s">
        <v>75</v>
      </c>
      <c r="U92" s="35" t="s">
        <v>76</v>
      </c>
      <c r="V92" s="35" t="str">
        <f>T64</f>
        <v>Mes 11</v>
      </c>
      <c r="W92" s="49" t="s">
        <v>138</v>
      </c>
      <c r="X92" s="50">
        <f>AA78/U78</f>
        <v>5.2525667351129366</v>
      </c>
    </row>
    <row r="93" spans="2:27" x14ac:dyDescent="0.3">
      <c r="B93" s="14" t="s">
        <v>127</v>
      </c>
      <c r="C93" s="35" t="s">
        <v>128</v>
      </c>
      <c r="D93" s="37">
        <f>I78</f>
        <v>90100</v>
      </c>
      <c r="E93" s="35" t="s">
        <v>129</v>
      </c>
      <c r="F93" s="35"/>
      <c r="K93" s="14" t="s">
        <v>127</v>
      </c>
      <c r="L93" s="35" t="s">
        <v>128</v>
      </c>
      <c r="M93" s="37">
        <f>R78</f>
        <v>109000</v>
      </c>
      <c r="N93" s="35" t="s">
        <v>129</v>
      </c>
      <c r="O93" s="35"/>
      <c r="T93" s="14" t="s">
        <v>127</v>
      </c>
      <c r="U93" s="35" t="s">
        <v>128</v>
      </c>
      <c r="V93" s="37">
        <f>AA78</f>
        <v>127900</v>
      </c>
      <c r="W93" s="35" t="s">
        <v>129</v>
      </c>
      <c r="X93" s="35"/>
    </row>
    <row r="94" spans="2:27" x14ac:dyDescent="0.3">
      <c r="B94" s="14" t="s">
        <v>130</v>
      </c>
      <c r="C94" s="35" t="s">
        <v>131</v>
      </c>
      <c r="D94" s="51">
        <f>D89*D88</f>
        <v>35</v>
      </c>
      <c r="E94" s="35" t="s">
        <v>132</v>
      </c>
      <c r="F94" s="35"/>
      <c r="G94" s="35"/>
      <c r="H94" s="35"/>
      <c r="I94" s="35"/>
      <c r="K94" s="14" t="s">
        <v>130</v>
      </c>
      <c r="L94" s="35" t="s">
        <v>131</v>
      </c>
      <c r="M94" s="51">
        <f>M89*M88</f>
        <v>35</v>
      </c>
      <c r="N94" s="35" t="s">
        <v>132</v>
      </c>
      <c r="O94" s="35"/>
      <c r="P94" s="35"/>
      <c r="Q94" s="35"/>
      <c r="R94" s="35"/>
      <c r="T94" s="14" t="s">
        <v>130</v>
      </c>
      <c r="U94" s="35" t="s">
        <v>131</v>
      </c>
      <c r="V94" s="51">
        <f>V89*V88</f>
        <v>35</v>
      </c>
      <c r="W94" s="35" t="s">
        <v>132</v>
      </c>
      <c r="X94" s="35"/>
      <c r="Y94" s="35"/>
      <c r="Z94" s="35"/>
      <c r="AA94" s="35"/>
    </row>
  </sheetData>
  <sheetProtection algorithmName="SHA-512" hashValue="Y+NvFEr5B2rpwx8yM2SPJUkcr4zTBLP8lI9zFWXZ3zRkdexdKhBrbHeaDnH8l9OEa0Xy8HOhk+R6VqhIA5v1Tw==" saltValue="5lr1D4NspZgY22F5Yb5y1Q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BE18A-CB3E-42CD-AD92-BC90DCD65CB7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4" max="4" width="12.21875" customWidth="1"/>
    <col min="8" max="8" width="12.109375" bestFit="1" customWidth="1"/>
    <col min="9" max="9" width="11.77734375" bestFit="1" customWidth="1"/>
    <col min="10" max="10" width="5.77734375" customWidth="1"/>
    <col min="11" max="11" width="16" customWidth="1"/>
    <col min="13" max="13" width="12.21875" customWidth="1"/>
    <col min="18" max="18" width="11.77734375" bestFit="1" customWidth="1"/>
    <col min="19" max="19" width="5.77734375" customWidth="1"/>
    <col min="20" max="20" width="16" customWidth="1"/>
    <col min="22" max="22" width="12.21875" customWidth="1"/>
    <col min="27" max="27" width="11.77734375" bestFit="1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64" t="s">
        <v>134</v>
      </c>
      <c r="D2" s="64"/>
      <c r="E2" s="64"/>
      <c r="F2" s="64"/>
      <c r="G2" s="64"/>
      <c r="H2" s="64"/>
    </row>
    <row r="3" spans="2:22" ht="23.4" x14ac:dyDescent="0.45">
      <c r="C3" s="66" t="s">
        <v>98</v>
      </c>
      <c r="D3" s="66"/>
      <c r="E3" s="66"/>
      <c r="F3" s="66"/>
      <c r="G3" s="66"/>
      <c r="H3" s="66"/>
      <c r="K3" s="39"/>
      <c r="L3" s="40"/>
      <c r="M3" s="40"/>
      <c r="N3" s="40"/>
      <c r="O3" s="40"/>
      <c r="P3" s="40"/>
      <c r="Q3" s="40"/>
      <c r="R3" s="40"/>
      <c r="S3" s="40"/>
      <c r="T3" s="40"/>
      <c r="U3" s="40"/>
      <c r="V3" s="41"/>
    </row>
    <row r="4" spans="2:22" ht="18" customHeight="1" x14ac:dyDescent="0.35">
      <c r="B4" s="68" t="s">
        <v>69</v>
      </c>
      <c r="C4" s="64" t="s">
        <v>33</v>
      </c>
      <c r="D4" s="64"/>
      <c r="E4" s="64"/>
      <c r="F4" s="64"/>
      <c r="G4" s="64"/>
      <c r="H4" s="64"/>
      <c r="I4" s="32" t="s">
        <v>27</v>
      </c>
      <c r="K4" s="42"/>
      <c r="V4" s="43"/>
    </row>
    <row r="5" spans="2:22" ht="14.4" customHeight="1" x14ac:dyDescent="0.3">
      <c r="B5" s="68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33" t="s">
        <v>31</v>
      </c>
      <c r="K5" s="42"/>
      <c r="V5" s="43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33" t="s">
        <v>1</v>
      </c>
      <c r="K6" s="42"/>
      <c r="V6" s="43"/>
    </row>
    <row r="7" spans="2:22" x14ac:dyDescent="0.3">
      <c r="B7" s="3" t="s">
        <v>2</v>
      </c>
      <c r="C7" s="4">
        <v>2000</v>
      </c>
      <c r="D7" s="5"/>
      <c r="E7" s="5"/>
      <c r="F7" s="5"/>
      <c r="G7" s="5"/>
      <c r="H7" s="5"/>
      <c r="I7" s="4">
        <f>SUM(D7:H7)-C7</f>
        <v>-2000</v>
      </c>
      <c r="K7" s="42"/>
      <c r="V7" s="43"/>
    </row>
    <row r="8" spans="2:22" x14ac:dyDescent="0.3">
      <c r="B8" s="3" t="s">
        <v>3</v>
      </c>
      <c r="C8" s="4">
        <f t="shared" ref="C8:C17" si="0">$D$89*$D$90</f>
        <v>1250</v>
      </c>
      <c r="D8" s="5"/>
      <c r="E8" s="5"/>
      <c r="F8" s="5"/>
      <c r="G8" s="5"/>
      <c r="H8" s="5"/>
      <c r="I8" s="4">
        <f>SUM(D8:H8)-C8-C7</f>
        <v>-3250</v>
      </c>
      <c r="K8" s="42"/>
      <c r="V8" s="43"/>
    </row>
    <row r="9" spans="2:22" x14ac:dyDescent="0.3">
      <c r="B9" s="3" t="s">
        <v>4</v>
      </c>
      <c r="C9" s="4">
        <f t="shared" si="0"/>
        <v>1250</v>
      </c>
      <c r="D9" s="5"/>
      <c r="E9" s="5"/>
      <c r="F9" s="5"/>
      <c r="G9" s="5"/>
      <c r="H9" s="5"/>
      <c r="I9" s="4">
        <f>SUM(D9:H9)-C9-C8-C7</f>
        <v>-4500</v>
      </c>
      <c r="K9" s="42"/>
      <c r="V9" s="43"/>
    </row>
    <row r="10" spans="2:22" x14ac:dyDescent="0.3">
      <c r="B10" s="3" t="s">
        <v>5</v>
      </c>
      <c r="C10" s="4">
        <f>$D$89*$D$90+JURIDICO!G11</f>
        <v>2750</v>
      </c>
      <c r="D10" s="5"/>
      <c r="E10" s="5"/>
      <c r="F10" s="5"/>
      <c r="G10" s="5"/>
      <c r="H10" s="5"/>
      <c r="I10" s="4">
        <f>SUM(D10:H10)-C10-C9-C8-C7</f>
        <v>-7250</v>
      </c>
      <c r="K10" s="42"/>
      <c r="V10" s="43"/>
    </row>
    <row r="11" spans="2:22" x14ac:dyDescent="0.3">
      <c r="B11" s="3" t="s">
        <v>6</v>
      </c>
      <c r="C11" s="4">
        <f t="shared" si="0"/>
        <v>1250</v>
      </c>
      <c r="D11" s="5"/>
      <c r="E11" s="5"/>
      <c r="F11" s="5"/>
      <c r="G11" s="5"/>
      <c r="H11" s="5"/>
      <c r="I11" s="4">
        <f>SUM(D11:H11)-C11-C10-C9-C8-C7</f>
        <v>-8500</v>
      </c>
      <c r="K11" s="42"/>
      <c r="V11" s="43"/>
    </row>
    <row r="12" spans="2:22" x14ac:dyDescent="0.3">
      <c r="B12" s="3" t="s">
        <v>7</v>
      </c>
      <c r="C12" s="4">
        <f t="shared" si="0"/>
        <v>1250</v>
      </c>
      <c r="D12" s="5"/>
      <c r="E12" s="5"/>
      <c r="F12" s="5"/>
      <c r="G12" s="5"/>
      <c r="H12" s="5"/>
      <c r="I12" s="4">
        <f>SUM(D12:H12)-C12-C11-C10-C9-C8-C7</f>
        <v>-9750</v>
      </c>
      <c r="K12" s="42"/>
      <c r="V12" s="43"/>
    </row>
    <row r="13" spans="2:22" x14ac:dyDescent="0.3">
      <c r="B13" s="3" t="s">
        <v>8</v>
      </c>
      <c r="C13" s="4">
        <f>$D$89*$D$90+JURIDICO!G14</f>
        <v>2750</v>
      </c>
      <c r="D13" s="17">
        <f>($D$82*$D$81)*$D$89</f>
        <v>1500</v>
      </c>
      <c r="E13" s="9"/>
      <c r="F13" s="9"/>
      <c r="G13" s="9"/>
      <c r="H13" s="9"/>
      <c r="I13" s="4">
        <f>SUM(D13:H13)-C13-C12-C11-C10-C9-C8-C7</f>
        <v>-11000</v>
      </c>
      <c r="K13" s="42"/>
      <c r="V13" s="43"/>
    </row>
    <row r="14" spans="2:22" x14ac:dyDescent="0.3">
      <c r="B14" s="3" t="s">
        <v>9</v>
      </c>
      <c r="C14" s="4">
        <f t="shared" si="0"/>
        <v>1250</v>
      </c>
      <c r="D14" s="8">
        <f t="shared" ref="D14:D30" si="1">((($D$83*$D$84)*$D$86)*($D$89))</f>
        <v>1350</v>
      </c>
      <c r="E14" s="9"/>
      <c r="F14" s="9"/>
      <c r="G14" s="9"/>
      <c r="H14" s="9"/>
      <c r="I14" s="4">
        <f>SUM(D13:H14)-C14-C13-C12-C11-C10-C9-C8-C7</f>
        <v>-10900</v>
      </c>
      <c r="K14" s="42"/>
      <c r="V14" s="43"/>
    </row>
    <row r="15" spans="2:22" x14ac:dyDescent="0.3">
      <c r="B15" s="3" t="s">
        <v>10</v>
      </c>
      <c r="C15" s="4">
        <f t="shared" si="0"/>
        <v>1250</v>
      </c>
      <c r="D15" s="8">
        <f t="shared" si="1"/>
        <v>1350</v>
      </c>
      <c r="I15" s="4">
        <f>SUM(D13:H15)-C15-C14-C13-C12-C11-C10-C9-C8-C7</f>
        <v>-10800</v>
      </c>
      <c r="K15" s="42"/>
      <c r="V15" s="43"/>
    </row>
    <row r="16" spans="2:22" x14ac:dyDescent="0.3">
      <c r="B16" s="3" t="s">
        <v>11</v>
      </c>
      <c r="C16" s="4">
        <f t="shared" si="0"/>
        <v>1250</v>
      </c>
      <c r="D16" s="8">
        <f t="shared" si="1"/>
        <v>1350</v>
      </c>
      <c r="F16" s="9"/>
      <c r="G16" s="9"/>
      <c r="H16" s="9"/>
      <c r="I16" s="4">
        <f>SUM(D13:H16)-C16-C15-C14-C13-C12-C11-C10-C9-C8-C7</f>
        <v>-10700</v>
      </c>
      <c r="K16" s="42"/>
      <c r="V16" s="43"/>
    </row>
    <row r="17" spans="2:22" x14ac:dyDescent="0.3">
      <c r="B17" s="3" t="s">
        <v>12</v>
      </c>
      <c r="C17" s="4">
        <f t="shared" si="0"/>
        <v>1250</v>
      </c>
      <c r="D17" s="8">
        <f t="shared" si="1"/>
        <v>1350</v>
      </c>
      <c r="E17" s="17">
        <f>($D$82*$D$81)*$D$89</f>
        <v>1500</v>
      </c>
      <c r="F17" s="9"/>
      <c r="G17" s="9"/>
      <c r="H17" s="9"/>
      <c r="I17" s="4">
        <f>SUM(D13:H17)-C17-C16-C15-C14-C13-C12-C11-C10-C9-C8-C7</f>
        <v>-9100</v>
      </c>
      <c r="K17" s="42"/>
      <c r="V17" s="43"/>
    </row>
    <row r="18" spans="2:22" x14ac:dyDescent="0.3">
      <c r="B18" s="3" t="s">
        <v>13</v>
      </c>
      <c r="D18" s="8">
        <f t="shared" si="1"/>
        <v>1350</v>
      </c>
      <c r="E18" s="8">
        <f t="shared" ref="E18:E30" si="2">((($D$83*$D$84)*$D$86)*($D$89))</f>
        <v>1350</v>
      </c>
      <c r="I18" s="4">
        <f>SUM(D13:H18)-C18-C17-C16-C15-C14-C13-C12-C11-C10-C9-C8-C7</f>
        <v>-6400</v>
      </c>
      <c r="K18" s="42"/>
      <c r="V18" s="43"/>
    </row>
    <row r="19" spans="2:22" x14ac:dyDescent="0.3">
      <c r="B19" s="3" t="s">
        <v>14</v>
      </c>
      <c r="D19" s="8">
        <f t="shared" si="1"/>
        <v>1350</v>
      </c>
      <c r="E19" s="8">
        <f t="shared" si="2"/>
        <v>1350</v>
      </c>
      <c r="G19" s="9"/>
      <c r="H19" s="9"/>
      <c r="I19" s="4">
        <f>SUM(D13:H19)-C19-C18-C17-C16-C15-C14-C13-C12-C11-C10-C9-C8-C7</f>
        <v>-3700</v>
      </c>
      <c r="K19" s="42"/>
      <c r="V19" s="43"/>
    </row>
    <row r="20" spans="2:22" x14ac:dyDescent="0.3">
      <c r="B20" s="3" t="s">
        <v>15</v>
      </c>
      <c r="D20" s="8">
        <f t="shared" si="1"/>
        <v>1350</v>
      </c>
      <c r="E20" s="8">
        <f t="shared" si="2"/>
        <v>1350</v>
      </c>
      <c r="G20" s="9"/>
      <c r="H20" s="9"/>
      <c r="I20" s="4">
        <f>SUM(D13:H20)-C20-C19-C18-C17-C16-C15-C14-C13-C12-C11-C10-C9-C8-C7</f>
        <v>-1000</v>
      </c>
      <c r="K20" s="42"/>
      <c r="V20" s="43"/>
    </row>
    <row r="21" spans="2:22" x14ac:dyDescent="0.3">
      <c r="B21" s="14" t="s">
        <v>16</v>
      </c>
      <c r="D21" s="8">
        <f t="shared" si="1"/>
        <v>1350</v>
      </c>
      <c r="E21" s="8">
        <f t="shared" si="2"/>
        <v>1350</v>
      </c>
      <c r="F21" s="17">
        <f>($D$82*$D$81)*$D$89</f>
        <v>1500</v>
      </c>
      <c r="I21" s="10">
        <f>SUM(D13:H21)-C21-C20-C19-C18-C17-C16-C15-C14-C13-C12-C11-C10-C9-C8-C7</f>
        <v>3200</v>
      </c>
      <c r="K21" s="42"/>
      <c r="V21" s="43"/>
    </row>
    <row r="22" spans="2:22" x14ac:dyDescent="0.3">
      <c r="B22" s="14" t="s">
        <v>17</v>
      </c>
      <c r="D22" s="8">
        <f t="shared" si="1"/>
        <v>1350</v>
      </c>
      <c r="E22" s="8">
        <f t="shared" si="2"/>
        <v>1350</v>
      </c>
      <c r="F22" s="8">
        <f t="shared" ref="F22:F30" si="3">((($D$83*$D$84)*$D$86)*($D$89))</f>
        <v>1350</v>
      </c>
      <c r="H22" s="9"/>
      <c r="I22" s="10">
        <f t="shared" ref="I22:I26" si="4">SUM(D22:H22)-C22</f>
        <v>4050</v>
      </c>
      <c r="K22" s="42"/>
      <c r="V22" s="43"/>
    </row>
    <row r="23" spans="2:22" x14ac:dyDescent="0.3">
      <c r="B23" s="14" t="s">
        <v>18</v>
      </c>
      <c r="D23" s="8">
        <f t="shared" si="1"/>
        <v>1350</v>
      </c>
      <c r="E23" s="8">
        <f t="shared" si="2"/>
        <v>1350</v>
      </c>
      <c r="F23" s="8">
        <f t="shared" si="3"/>
        <v>1350</v>
      </c>
      <c r="H23" s="9"/>
      <c r="I23" s="10">
        <f t="shared" si="4"/>
        <v>4050</v>
      </c>
      <c r="K23" s="42"/>
      <c r="V23" s="43"/>
    </row>
    <row r="24" spans="2:22" x14ac:dyDescent="0.3">
      <c r="B24" s="14" t="s">
        <v>19</v>
      </c>
      <c r="D24" s="8">
        <f t="shared" si="1"/>
        <v>1350</v>
      </c>
      <c r="E24" s="8">
        <f t="shared" si="2"/>
        <v>1350</v>
      </c>
      <c r="F24" s="8">
        <f t="shared" si="3"/>
        <v>1350</v>
      </c>
      <c r="I24" s="10">
        <f t="shared" si="4"/>
        <v>4050</v>
      </c>
      <c r="K24" s="42"/>
      <c r="V24" s="43"/>
    </row>
    <row r="25" spans="2:22" x14ac:dyDescent="0.3">
      <c r="B25" s="14" t="s">
        <v>20</v>
      </c>
      <c r="D25" s="8">
        <f t="shared" si="1"/>
        <v>1350</v>
      </c>
      <c r="E25" s="8">
        <f t="shared" si="2"/>
        <v>1350</v>
      </c>
      <c r="F25" s="8">
        <f t="shared" si="3"/>
        <v>1350</v>
      </c>
      <c r="G25" s="17">
        <f>($D$82*$D$81)*$D$89</f>
        <v>1500</v>
      </c>
      <c r="I25" s="10">
        <f t="shared" si="4"/>
        <v>5550</v>
      </c>
      <c r="K25" s="42"/>
      <c r="V25" s="43"/>
    </row>
    <row r="26" spans="2:22" x14ac:dyDescent="0.3">
      <c r="B26" s="14" t="s">
        <v>21</v>
      </c>
      <c r="D26" s="8">
        <f t="shared" si="1"/>
        <v>1350</v>
      </c>
      <c r="E26" s="8">
        <f t="shared" si="2"/>
        <v>1350</v>
      </c>
      <c r="F26" s="8">
        <f t="shared" si="3"/>
        <v>1350</v>
      </c>
      <c r="G26" s="8">
        <f>((($D$83*$D$84)*$D$86)*($D$89))</f>
        <v>1350</v>
      </c>
      <c r="I26" s="10">
        <f t="shared" si="4"/>
        <v>5400</v>
      </c>
      <c r="K26" s="42"/>
      <c r="V26" s="43"/>
    </row>
    <row r="27" spans="2:22" x14ac:dyDescent="0.3">
      <c r="B27" s="14" t="s">
        <v>22</v>
      </c>
      <c r="D27" s="8">
        <f t="shared" si="1"/>
        <v>1350</v>
      </c>
      <c r="E27" s="8">
        <f t="shared" si="2"/>
        <v>1350</v>
      </c>
      <c r="F27" s="8">
        <f t="shared" si="3"/>
        <v>1350</v>
      </c>
      <c r="G27" s="8">
        <f>((($D$83*$D$84)*$D$86)*($D$89))</f>
        <v>1350</v>
      </c>
      <c r="I27" s="10">
        <f>SUM(D27:H27)-C27</f>
        <v>5400</v>
      </c>
      <c r="K27" s="42"/>
      <c r="V27" s="43"/>
    </row>
    <row r="28" spans="2:22" x14ac:dyDescent="0.3">
      <c r="B28" s="14" t="s">
        <v>23</v>
      </c>
      <c r="D28" s="8">
        <f t="shared" si="1"/>
        <v>1350</v>
      </c>
      <c r="E28" s="8">
        <f t="shared" si="2"/>
        <v>1350</v>
      </c>
      <c r="F28" s="8">
        <f t="shared" si="3"/>
        <v>1350</v>
      </c>
      <c r="G28" s="8">
        <f>((($D$83*$D$84)*$D$86)*($D$89))</f>
        <v>1350</v>
      </c>
      <c r="I28" s="10">
        <f>SUM(D28:H28)-C28</f>
        <v>5400</v>
      </c>
      <c r="K28" s="42"/>
      <c r="V28" s="43"/>
    </row>
    <row r="29" spans="2:22" x14ac:dyDescent="0.3">
      <c r="B29" s="14" t="s">
        <v>24</v>
      </c>
      <c r="D29" s="8">
        <f t="shared" si="1"/>
        <v>1350</v>
      </c>
      <c r="E29" s="8">
        <f t="shared" si="2"/>
        <v>1350</v>
      </c>
      <c r="F29" s="8">
        <f t="shared" si="3"/>
        <v>1350</v>
      </c>
      <c r="G29" s="8">
        <f>((($D$83*$D$84)*$D$86)*($D$89))</f>
        <v>1350</v>
      </c>
      <c r="H29" s="17">
        <f>($D$82*$D$81)*$D$89</f>
        <v>1500</v>
      </c>
      <c r="I29" s="10">
        <f>SUM(D29:H29)-C29</f>
        <v>6900</v>
      </c>
      <c r="K29" s="42"/>
      <c r="V29" s="43"/>
    </row>
    <row r="30" spans="2:22" x14ac:dyDescent="0.3">
      <c r="B30" s="14" t="s">
        <v>25</v>
      </c>
      <c r="D30" s="8">
        <f t="shared" si="1"/>
        <v>1350</v>
      </c>
      <c r="E30" s="8">
        <f t="shared" si="2"/>
        <v>1350</v>
      </c>
      <c r="F30" s="8">
        <f t="shared" si="3"/>
        <v>1350</v>
      </c>
      <c r="G30" s="8">
        <f>((($D$83*$D$84)*$D$86)*($D$89))</f>
        <v>1350</v>
      </c>
      <c r="H30" s="8">
        <f>((($D$83*$D$84)*$D$86)*($D$89))</f>
        <v>1350</v>
      </c>
      <c r="I30" s="10">
        <f t="shared" ref="I30" si="5">SUM(D30:H30)-C30</f>
        <v>6750</v>
      </c>
      <c r="K30" s="42"/>
      <c r="V30" s="43"/>
    </row>
    <row r="31" spans="2:22" x14ac:dyDescent="0.3">
      <c r="B31" s="3" t="s">
        <v>29</v>
      </c>
      <c r="C31" s="6">
        <f>SUM(C7:C30)</f>
        <v>17500</v>
      </c>
      <c r="D31" s="10">
        <f t="shared" ref="D31:H31" si="6">SUM(D7:D30)</f>
        <v>24450</v>
      </c>
      <c r="E31" s="10">
        <f t="shared" si="6"/>
        <v>19050</v>
      </c>
      <c r="F31" s="10">
        <f t="shared" si="6"/>
        <v>13650</v>
      </c>
      <c r="G31" s="10">
        <f t="shared" si="6"/>
        <v>8250</v>
      </c>
      <c r="H31" s="10">
        <f t="shared" si="6"/>
        <v>2850</v>
      </c>
      <c r="I31" s="10">
        <f>SUM(D31:H31)-C31</f>
        <v>50750</v>
      </c>
      <c r="K31" s="42"/>
      <c r="V31" s="43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4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6"/>
    </row>
    <row r="33" spans="2:9" x14ac:dyDescent="0.3">
      <c r="B33" s="14" t="s">
        <v>37</v>
      </c>
      <c r="C33" s="27" t="s">
        <v>35</v>
      </c>
      <c r="D33" s="27">
        <f>D42</f>
        <v>5</v>
      </c>
      <c r="E33" s="27" t="s">
        <v>80</v>
      </c>
      <c r="F33" s="27"/>
      <c r="G33" s="25"/>
      <c r="H33" s="25"/>
      <c r="I33" s="25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  <c r="H34" s="48"/>
    </row>
    <row r="35" spans="2:9" x14ac:dyDescent="0.3">
      <c r="B35" s="14" t="s">
        <v>39</v>
      </c>
      <c r="C35" t="s">
        <v>40</v>
      </c>
      <c r="D35" s="15">
        <v>1500</v>
      </c>
      <c r="E35" t="s">
        <v>54</v>
      </c>
      <c r="F35" s="16">
        <f>D35*D34</f>
        <v>300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v>12000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600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0.45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270</v>
      </c>
      <c r="E40" t="s">
        <v>126</v>
      </c>
    </row>
    <row r="41" spans="2:9" x14ac:dyDescent="0.3">
      <c r="B41" s="14" t="s">
        <v>56</v>
      </c>
      <c r="C41" t="s">
        <v>57</v>
      </c>
      <c r="D41" s="47">
        <v>5</v>
      </c>
      <c r="E41" t="s">
        <v>58</v>
      </c>
    </row>
    <row r="42" spans="2:9" x14ac:dyDescent="0.3">
      <c r="B42" s="14" t="s">
        <v>60</v>
      </c>
      <c r="C42" t="s">
        <v>57</v>
      </c>
      <c r="D42" s="47">
        <v>5</v>
      </c>
      <c r="E42" t="s">
        <v>61</v>
      </c>
    </row>
    <row r="43" spans="2:9" x14ac:dyDescent="0.3">
      <c r="B43" s="14" t="s">
        <v>64</v>
      </c>
      <c r="C43" t="s">
        <v>62</v>
      </c>
      <c r="D43" s="15">
        <v>250</v>
      </c>
      <c r="E43" t="s">
        <v>63</v>
      </c>
    </row>
    <row r="44" spans="2:9" x14ac:dyDescent="0.3">
      <c r="B44" s="14" t="s">
        <v>71</v>
      </c>
      <c r="C44" t="s">
        <v>73</v>
      </c>
      <c r="D44" s="47">
        <f>COUNTA(D14:D20)+COUNTA(E18:E20)</f>
        <v>10</v>
      </c>
      <c r="E44" t="s">
        <v>72</v>
      </c>
      <c r="G44" s="47">
        <f>COUNTA(D13,E17,F21)*D42</f>
        <v>15</v>
      </c>
      <c r="H44" t="s">
        <v>74</v>
      </c>
    </row>
    <row r="45" spans="2:9" x14ac:dyDescent="0.3">
      <c r="B45" s="14" t="s">
        <v>75</v>
      </c>
      <c r="C45" s="35" t="s">
        <v>76</v>
      </c>
      <c r="D45" s="35" t="str">
        <f>B21</f>
        <v>Mes 15</v>
      </c>
      <c r="E45" s="49" t="s">
        <v>138</v>
      </c>
      <c r="F45" s="50">
        <f>I31/C31</f>
        <v>2.9</v>
      </c>
      <c r="G45" t="s">
        <v>139</v>
      </c>
    </row>
    <row r="46" spans="2:9" x14ac:dyDescent="0.3">
      <c r="B46" s="14" t="s">
        <v>127</v>
      </c>
      <c r="C46" s="35" t="s">
        <v>128</v>
      </c>
      <c r="D46" s="37">
        <f>I31</f>
        <v>50750</v>
      </c>
      <c r="E46" s="35" t="s">
        <v>129</v>
      </c>
      <c r="F46" s="35"/>
    </row>
    <row r="47" spans="2:9" x14ac:dyDescent="0.3">
      <c r="B47" s="14" t="s">
        <v>130</v>
      </c>
      <c r="C47" s="35" t="s">
        <v>131</v>
      </c>
      <c r="D47" s="51">
        <f>D42*D41</f>
        <v>25</v>
      </c>
      <c r="E47" s="35" t="s">
        <v>132</v>
      </c>
      <c r="F47" s="35"/>
      <c r="G47" s="35"/>
      <c r="H47" s="35"/>
      <c r="I47" s="35"/>
    </row>
    <row r="49" spans="2:27" ht="18" x14ac:dyDescent="0.35">
      <c r="C49" s="64" t="s">
        <v>135</v>
      </c>
      <c r="D49" s="64"/>
      <c r="E49" s="64"/>
      <c r="F49" s="64"/>
      <c r="G49" s="64"/>
      <c r="H49" s="64"/>
      <c r="L49" s="64" t="s">
        <v>136</v>
      </c>
      <c r="M49" s="64"/>
      <c r="N49" s="64"/>
      <c r="O49" s="64"/>
      <c r="P49" s="64"/>
      <c r="Q49" s="64"/>
      <c r="U49" s="64" t="s">
        <v>137</v>
      </c>
      <c r="V49" s="64"/>
      <c r="W49" s="64"/>
      <c r="X49" s="64"/>
      <c r="Y49" s="64"/>
      <c r="Z49" s="64"/>
    </row>
    <row r="50" spans="2:27" ht="23.4" x14ac:dyDescent="0.45">
      <c r="C50" s="66" t="s">
        <v>99</v>
      </c>
      <c r="D50" s="66"/>
      <c r="E50" s="66"/>
      <c r="F50" s="66"/>
      <c r="G50" s="66"/>
      <c r="H50" s="66"/>
      <c r="L50" s="66" t="s">
        <v>100</v>
      </c>
      <c r="M50" s="66"/>
      <c r="N50" s="66"/>
      <c r="O50" s="66"/>
      <c r="P50" s="66"/>
      <c r="Q50" s="66"/>
      <c r="U50" s="66" t="s">
        <v>101</v>
      </c>
      <c r="V50" s="66"/>
      <c r="W50" s="66"/>
      <c r="X50" s="66"/>
      <c r="Y50" s="66"/>
      <c r="Z50" s="66"/>
    </row>
    <row r="51" spans="2:27" ht="18" x14ac:dyDescent="0.35">
      <c r="B51" s="68" t="s">
        <v>69</v>
      </c>
      <c r="C51" s="64" t="s">
        <v>30</v>
      </c>
      <c r="D51" s="64"/>
      <c r="E51" s="64"/>
      <c r="F51" s="64"/>
      <c r="G51" s="64"/>
      <c r="H51" s="64"/>
      <c r="I51" s="32" t="s">
        <v>27</v>
      </c>
      <c r="K51" s="68" t="s">
        <v>69</v>
      </c>
      <c r="L51" s="64" t="s">
        <v>34</v>
      </c>
      <c r="M51" s="64"/>
      <c r="N51" s="64"/>
      <c r="O51" s="64"/>
      <c r="P51" s="64"/>
      <c r="Q51" s="64"/>
      <c r="R51" s="32" t="s">
        <v>27</v>
      </c>
      <c r="T51" s="68" t="s">
        <v>69</v>
      </c>
      <c r="U51" s="64" t="s">
        <v>79</v>
      </c>
      <c r="V51" s="64"/>
      <c r="W51" s="64"/>
      <c r="X51" s="64"/>
      <c r="Y51" s="64"/>
      <c r="Z51" s="64"/>
      <c r="AA51" s="32" t="s">
        <v>27</v>
      </c>
    </row>
    <row r="52" spans="2:27" x14ac:dyDescent="0.3">
      <c r="B52" s="68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33" t="s">
        <v>31</v>
      </c>
      <c r="K52" s="68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33" t="s">
        <v>31</v>
      </c>
      <c r="T52" s="68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33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33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33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33" t="s">
        <v>1</v>
      </c>
    </row>
    <row r="54" spans="2:27" x14ac:dyDescent="0.3">
      <c r="B54" s="3" t="s">
        <v>2</v>
      </c>
      <c r="C54" s="4">
        <f>C7</f>
        <v>2000</v>
      </c>
      <c r="D54" s="5"/>
      <c r="E54" s="5"/>
      <c r="F54" s="5"/>
      <c r="G54" s="5"/>
      <c r="H54" s="5"/>
      <c r="I54" s="4">
        <f>SUM(D54:H54)-C54</f>
        <v>-2000</v>
      </c>
      <c r="K54" s="3" t="s">
        <v>2</v>
      </c>
      <c r="L54" s="4">
        <f>C54</f>
        <v>2000</v>
      </c>
      <c r="M54" s="5"/>
      <c r="N54" s="5"/>
      <c r="O54" s="5"/>
      <c r="P54" s="5"/>
      <c r="Q54" s="5"/>
      <c r="R54" s="4">
        <f>SUM(M54:Q54)-L54</f>
        <v>-2000</v>
      </c>
      <c r="T54" s="3" t="s">
        <v>2</v>
      </c>
      <c r="U54" s="4">
        <f>L54</f>
        <v>2000</v>
      </c>
      <c r="V54" s="5"/>
      <c r="W54" s="5"/>
      <c r="X54" s="5"/>
      <c r="Y54" s="5"/>
      <c r="Z54" s="5"/>
      <c r="AA54" s="4">
        <f>SUM(V54:Z54)-U54</f>
        <v>-2000</v>
      </c>
    </row>
    <row r="55" spans="2:27" x14ac:dyDescent="0.3">
      <c r="B55" s="3" t="s">
        <v>3</v>
      </c>
      <c r="C55" s="4">
        <f t="shared" ref="C55:C64" si="7">C8</f>
        <v>1250</v>
      </c>
      <c r="D55" s="5"/>
      <c r="E55" s="5"/>
      <c r="F55" s="5"/>
      <c r="G55" s="5"/>
      <c r="H55" s="5"/>
      <c r="I55" s="4">
        <f>SUM(D55:H55)-C55-C54</f>
        <v>-3250</v>
      </c>
      <c r="K55" s="3" t="s">
        <v>3</v>
      </c>
      <c r="L55" s="4">
        <f t="shared" ref="L55:L64" si="8">C55</f>
        <v>1250</v>
      </c>
      <c r="M55" s="5"/>
      <c r="N55" s="5"/>
      <c r="O55" s="5"/>
      <c r="P55" s="5"/>
      <c r="Q55" s="5"/>
      <c r="R55" s="4">
        <f>SUM(M55:Q55)-L55-L54</f>
        <v>-3250</v>
      </c>
      <c r="T55" s="3" t="s">
        <v>3</v>
      </c>
      <c r="U55" s="4">
        <f t="shared" ref="U55:U64" si="9">L55</f>
        <v>1250</v>
      </c>
      <c r="V55" s="5"/>
      <c r="W55" s="5"/>
      <c r="X55" s="5"/>
      <c r="Y55" s="5"/>
      <c r="Z55" s="5"/>
      <c r="AA55" s="4">
        <f>SUM(V55:Z55)-U55-U54</f>
        <v>-3250</v>
      </c>
    </row>
    <row r="56" spans="2:27" x14ac:dyDescent="0.3">
      <c r="B56" s="3" t="s">
        <v>4</v>
      </c>
      <c r="C56" s="4">
        <f t="shared" si="7"/>
        <v>1250</v>
      </c>
      <c r="D56" s="5"/>
      <c r="E56" s="5"/>
      <c r="F56" s="5"/>
      <c r="G56" s="5"/>
      <c r="H56" s="5"/>
      <c r="I56" s="4">
        <f>SUM(D56:H56)-C56-C55-C54</f>
        <v>-4500</v>
      </c>
      <c r="K56" s="3" t="s">
        <v>4</v>
      </c>
      <c r="L56" s="4">
        <f t="shared" si="8"/>
        <v>1250</v>
      </c>
      <c r="M56" s="5"/>
      <c r="N56" s="5"/>
      <c r="O56" s="5"/>
      <c r="P56" s="5"/>
      <c r="Q56" s="5"/>
      <c r="R56" s="4">
        <f>SUM(M56:Q56)-L56-L55-L54</f>
        <v>-4500</v>
      </c>
      <c r="T56" s="3" t="s">
        <v>4</v>
      </c>
      <c r="U56" s="4">
        <f t="shared" si="9"/>
        <v>1250</v>
      </c>
      <c r="V56" s="5"/>
      <c r="W56" s="5"/>
      <c r="X56" s="5"/>
      <c r="Y56" s="5"/>
      <c r="Z56" s="5"/>
      <c r="AA56" s="4">
        <f>SUM(V56:Z56)-U56-U55-U54</f>
        <v>-4500</v>
      </c>
    </row>
    <row r="57" spans="2:27" x14ac:dyDescent="0.3">
      <c r="B57" s="3" t="s">
        <v>5</v>
      </c>
      <c r="C57" s="4">
        <f t="shared" si="7"/>
        <v>2750</v>
      </c>
      <c r="D57" s="5"/>
      <c r="E57" s="5"/>
      <c r="F57" s="5"/>
      <c r="G57" s="5"/>
      <c r="H57" s="5"/>
      <c r="I57" s="4">
        <f>SUM(D57:H57)-C57-C56-C55-C54</f>
        <v>-7250</v>
      </c>
      <c r="K57" s="3" t="s">
        <v>5</v>
      </c>
      <c r="L57" s="4">
        <f t="shared" si="8"/>
        <v>2750</v>
      </c>
      <c r="M57" s="5"/>
      <c r="N57" s="5"/>
      <c r="O57" s="5"/>
      <c r="P57" s="5"/>
      <c r="Q57" s="5"/>
      <c r="R57" s="4">
        <f>SUM(M57:Q57)-L57-L56-L55-L54</f>
        <v>-7250</v>
      </c>
      <c r="T57" s="3" t="s">
        <v>5</v>
      </c>
      <c r="U57" s="4">
        <f t="shared" si="9"/>
        <v>2750</v>
      </c>
      <c r="V57" s="5"/>
      <c r="W57" s="5"/>
      <c r="X57" s="5"/>
      <c r="Y57" s="5"/>
      <c r="Z57" s="5"/>
      <c r="AA57" s="4">
        <f>SUM(V57:Z57)-U57-U56-U55-U54</f>
        <v>-7250</v>
      </c>
    </row>
    <row r="58" spans="2:27" x14ac:dyDescent="0.3">
      <c r="B58" s="3" t="s">
        <v>6</v>
      </c>
      <c r="C58" s="4">
        <f t="shared" si="7"/>
        <v>1250</v>
      </c>
      <c r="D58" s="5"/>
      <c r="E58" s="5"/>
      <c r="F58" s="5"/>
      <c r="G58" s="5"/>
      <c r="H58" s="5"/>
      <c r="I58" s="4">
        <f>SUM(D58:H58)-C58-C57-C56-C55-C54</f>
        <v>-8500</v>
      </c>
      <c r="K58" s="3" t="s">
        <v>6</v>
      </c>
      <c r="L58" s="4">
        <f t="shared" si="8"/>
        <v>1250</v>
      </c>
      <c r="M58" s="5"/>
      <c r="N58" s="5"/>
      <c r="O58" s="5"/>
      <c r="P58" s="5"/>
      <c r="Q58" s="5"/>
      <c r="R58" s="4">
        <f>SUM(M58:Q58)-L58-L57-L56-L55-L54</f>
        <v>-8500</v>
      </c>
      <c r="T58" s="3" t="s">
        <v>6</v>
      </c>
      <c r="U58" s="4">
        <f t="shared" si="9"/>
        <v>1250</v>
      </c>
      <c r="V58" s="5"/>
      <c r="W58" s="5"/>
      <c r="X58" s="5"/>
      <c r="Y58" s="5"/>
      <c r="Z58" s="5"/>
      <c r="AA58" s="4">
        <f>SUM(V58:Z58)-U58-U57-U56-U55-U54</f>
        <v>-8500</v>
      </c>
    </row>
    <row r="59" spans="2:27" x14ac:dyDescent="0.3">
      <c r="B59" s="3" t="s">
        <v>7</v>
      </c>
      <c r="C59" s="4">
        <f t="shared" si="7"/>
        <v>1250</v>
      </c>
      <c r="D59" s="5"/>
      <c r="E59" s="5"/>
      <c r="F59" s="5"/>
      <c r="G59" s="5"/>
      <c r="H59" s="5"/>
      <c r="I59" s="4">
        <f>SUM(D59:H59)-C59-C58-C57-C56-C55-C54</f>
        <v>-9750</v>
      </c>
      <c r="K59" s="3" t="s">
        <v>7</v>
      </c>
      <c r="L59" s="4">
        <f t="shared" si="8"/>
        <v>1250</v>
      </c>
      <c r="M59" s="5"/>
      <c r="N59" s="5"/>
      <c r="O59" s="5"/>
      <c r="P59" s="5"/>
      <c r="Q59" s="5"/>
      <c r="R59" s="4">
        <f>SUM(M59:Q59)-L59-L58-L57-L56-L55-L54</f>
        <v>-9750</v>
      </c>
      <c r="T59" s="3" t="s">
        <v>7</v>
      </c>
      <c r="U59" s="4">
        <f t="shared" si="9"/>
        <v>1250</v>
      </c>
      <c r="V59" s="5"/>
      <c r="W59" s="5"/>
      <c r="X59" s="5"/>
      <c r="Y59" s="5"/>
      <c r="Z59" s="5"/>
      <c r="AA59" s="4">
        <f>SUM(V59:Z59)-U59-U58-U57-U56-U55-U54</f>
        <v>-9750</v>
      </c>
    </row>
    <row r="60" spans="2:27" x14ac:dyDescent="0.3">
      <c r="B60" s="3" t="s">
        <v>8</v>
      </c>
      <c r="C60" s="4">
        <f t="shared" si="7"/>
        <v>2750</v>
      </c>
      <c r="D60" s="17">
        <f>($D$82*$D$81)*$D$89</f>
        <v>1500</v>
      </c>
      <c r="E60" s="9"/>
      <c r="F60" s="9"/>
      <c r="G60" s="9"/>
      <c r="H60" s="9"/>
      <c r="I60" s="4">
        <f>SUM(D60:H60)-C60-C59-C58-C57-C56-C55-C54</f>
        <v>-11000</v>
      </c>
      <c r="K60" s="3" t="s">
        <v>8</v>
      </c>
      <c r="L60" s="4">
        <f t="shared" si="8"/>
        <v>2750</v>
      </c>
      <c r="M60" s="17">
        <f>($D$82*$D$81)*$D$89</f>
        <v>1500</v>
      </c>
      <c r="N60" s="9"/>
      <c r="O60" s="9"/>
      <c r="P60" s="9"/>
      <c r="Q60" s="9"/>
      <c r="R60" s="4">
        <f>SUM(M60:Q60)-L60-L59-L58-L57-L56-L55-L54</f>
        <v>-11000</v>
      </c>
      <c r="T60" s="3" t="s">
        <v>8</v>
      </c>
      <c r="U60" s="4">
        <f t="shared" si="9"/>
        <v>2750</v>
      </c>
      <c r="V60" s="17">
        <f>($D$82*$D$81)*$D$89</f>
        <v>1500</v>
      </c>
      <c r="W60" s="9"/>
      <c r="X60" s="9"/>
      <c r="Y60" s="9"/>
      <c r="Z60" s="9"/>
      <c r="AA60" s="4">
        <f>SUM(V60:Z60)-U60-U59-U58-U57-U56-U55-U54</f>
        <v>-11000</v>
      </c>
    </row>
    <row r="61" spans="2:27" x14ac:dyDescent="0.3">
      <c r="B61" s="3" t="s">
        <v>9</v>
      </c>
      <c r="C61" s="4">
        <f t="shared" si="7"/>
        <v>1250</v>
      </c>
      <c r="D61" s="8">
        <f t="shared" ref="D61:D77" si="10">((($D$83*$D$84)*$D$86)*($D$89))</f>
        <v>1350</v>
      </c>
      <c r="E61" s="9"/>
      <c r="F61" s="9"/>
      <c r="G61" s="9"/>
      <c r="H61" s="9"/>
      <c r="I61" s="4">
        <f>SUM(D60:H61)-C61-C60-C59-C58-C57-C56-C55-C54</f>
        <v>-10900</v>
      </c>
      <c r="K61" s="3" t="s">
        <v>9</v>
      </c>
      <c r="L61" s="4">
        <f t="shared" si="8"/>
        <v>1250</v>
      </c>
      <c r="M61" s="8">
        <f t="shared" ref="M61:M77" si="11">((($D$83*$D$84)*$D$86)*($D$89))</f>
        <v>1350</v>
      </c>
      <c r="N61" s="9"/>
      <c r="O61" s="9"/>
      <c r="P61" s="9"/>
      <c r="Q61" s="9"/>
      <c r="R61" s="4">
        <f>SUM(M60:Q61)-L61-L60-L59-L58-L57-L56-L55-L54</f>
        <v>-10900</v>
      </c>
      <c r="T61" s="3" t="s">
        <v>9</v>
      </c>
      <c r="U61" s="4">
        <f t="shared" si="9"/>
        <v>1250</v>
      </c>
      <c r="V61" s="8">
        <f t="shared" ref="V61:V77" si="12">((($D$83*$D$84)*$D$86)*($D$89))</f>
        <v>1350</v>
      </c>
      <c r="W61" s="17">
        <f>($D$82*$D$81)*$D$89</f>
        <v>1500</v>
      </c>
      <c r="X61" s="9"/>
      <c r="Y61" s="9"/>
      <c r="Z61" s="9"/>
      <c r="AA61" s="4">
        <f>SUM(V60:Z61)-U61-U60-U59-U58-U57-U56-U55-U54</f>
        <v>-9400</v>
      </c>
    </row>
    <row r="62" spans="2:27" x14ac:dyDescent="0.3">
      <c r="B62" s="3" t="s">
        <v>10</v>
      </c>
      <c r="C62" s="4">
        <f t="shared" si="7"/>
        <v>1250</v>
      </c>
      <c r="D62" s="8">
        <f t="shared" si="10"/>
        <v>1350</v>
      </c>
      <c r="I62" s="4">
        <f>SUM(D60:H62)-C62-C61-C60-C59-C58-C57-C56-C55-C54</f>
        <v>-10800</v>
      </c>
      <c r="K62" s="3" t="s">
        <v>10</v>
      </c>
      <c r="L62" s="4">
        <f t="shared" si="8"/>
        <v>1250</v>
      </c>
      <c r="M62" s="8">
        <f t="shared" si="11"/>
        <v>1350</v>
      </c>
      <c r="N62" s="17">
        <f>($D$82*$D$81)*$D$89</f>
        <v>1500</v>
      </c>
      <c r="O62" s="9"/>
      <c r="P62" s="9"/>
      <c r="Q62" s="9"/>
      <c r="R62" s="4">
        <f>SUM(M60:Q62)-L62-L61-L60-L59-L58-L57-L56-L55-L54</f>
        <v>-9300</v>
      </c>
      <c r="T62" s="3" t="s">
        <v>10</v>
      </c>
      <c r="U62" s="4">
        <f t="shared" si="9"/>
        <v>1250</v>
      </c>
      <c r="V62" s="8">
        <f t="shared" si="12"/>
        <v>1350</v>
      </c>
      <c r="W62" s="8">
        <f t="shared" ref="W62:W77" si="13">((($D$83*$D$84)*$D$86)*($D$89))</f>
        <v>1350</v>
      </c>
      <c r="X62" s="17">
        <f>($D$82*$D$81)*$D$89</f>
        <v>1500</v>
      </c>
      <c r="Y62" s="9"/>
      <c r="Z62" s="9"/>
      <c r="AA62" s="4">
        <f>SUM(V60:Z62)-U62-U61-U60-U59-U58-U57-U56-U55-U54</f>
        <v>-6450</v>
      </c>
    </row>
    <row r="63" spans="2:27" x14ac:dyDescent="0.3">
      <c r="B63" s="3" t="s">
        <v>11</v>
      </c>
      <c r="C63" s="4">
        <f t="shared" si="7"/>
        <v>1250</v>
      </c>
      <c r="D63" s="8">
        <f t="shared" si="10"/>
        <v>1350</v>
      </c>
      <c r="E63" s="17">
        <f>($D$82*$D$81)*$D$89</f>
        <v>1500</v>
      </c>
      <c r="F63" s="9"/>
      <c r="G63" s="9"/>
      <c r="H63" s="9"/>
      <c r="I63" s="4">
        <f>SUM(D60:H63)-C63-C62-C61-C60-C59-C58-C57-C56-C55-C54</f>
        <v>-9200</v>
      </c>
      <c r="K63" s="3" t="s">
        <v>11</v>
      </c>
      <c r="L63" s="4">
        <f t="shared" si="8"/>
        <v>1250</v>
      </c>
      <c r="M63" s="8">
        <f t="shared" si="11"/>
        <v>1350</v>
      </c>
      <c r="N63" s="8">
        <f t="shared" ref="N63:N77" si="14">((($D$83*$D$84)*$D$86)*($D$89))</f>
        <v>1350</v>
      </c>
      <c r="O63" s="9"/>
      <c r="P63" s="9"/>
      <c r="Q63" s="9"/>
      <c r="R63" s="4">
        <f>SUM(M60:Q63)-L63-L62-L61-L60-L59-L58-L57-L56-L55-L54</f>
        <v>-7850</v>
      </c>
      <c r="T63" s="3" t="s">
        <v>11</v>
      </c>
      <c r="U63" s="4">
        <f t="shared" si="9"/>
        <v>1250</v>
      </c>
      <c r="V63" s="8">
        <f t="shared" si="12"/>
        <v>1350</v>
      </c>
      <c r="W63" s="8">
        <f t="shared" si="13"/>
        <v>1350</v>
      </c>
      <c r="X63" s="8">
        <f t="shared" ref="X63:X77" si="15">((($D$83*$D$84)*$D$86)*($D$89))</f>
        <v>1350</v>
      </c>
      <c r="Y63" s="17">
        <f>($D$82*$D$81)*$D$89</f>
        <v>1500</v>
      </c>
      <c r="Z63" s="9"/>
      <c r="AA63" s="4">
        <f>SUM(V60:Z63)-U63-U62-U61-U60-U59-U58-U57-U56-U55-U54</f>
        <v>-2150</v>
      </c>
    </row>
    <row r="64" spans="2:27" x14ac:dyDescent="0.3">
      <c r="B64" s="3" t="s">
        <v>12</v>
      </c>
      <c r="C64" s="4">
        <f t="shared" si="7"/>
        <v>1250</v>
      </c>
      <c r="D64" s="8">
        <f t="shared" si="10"/>
        <v>1350</v>
      </c>
      <c r="E64" s="8">
        <f t="shared" ref="E64:E77" si="16">((($D$83*$D$84)*$D$86)*($D$89))</f>
        <v>1350</v>
      </c>
      <c r="F64" s="9"/>
      <c r="G64" s="9"/>
      <c r="H64" s="9"/>
      <c r="I64" s="4">
        <f>SUM(D60:H64)-C64-C63-C62-C61-C60-C59-C58-C57-C56-C55-C54</f>
        <v>-7750</v>
      </c>
      <c r="K64" s="3" t="s">
        <v>12</v>
      </c>
      <c r="L64" s="4">
        <f t="shared" si="8"/>
        <v>1250</v>
      </c>
      <c r="M64" s="8">
        <f t="shared" si="11"/>
        <v>1350</v>
      </c>
      <c r="N64" s="8">
        <f t="shared" si="14"/>
        <v>1350</v>
      </c>
      <c r="O64" s="17">
        <f>($D$82*$D$81)*$D$89</f>
        <v>1500</v>
      </c>
      <c r="P64" s="9"/>
      <c r="Q64" s="9"/>
      <c r="R64" s="4">
        <f>SUM(M60:Q64)-L64-L63-L62-L61-L60-L59-L58-L57-L56-L55-L54</f>
        <v>-4900</v>
      </c>
      <c r="T64" s="14" t="s">
        <v>12</v>
      </c>
      <c r="U64" s="4">
        <f t="shared" si="9"/>
        <v>1250</v>
      </c>
      <c r="V64" s="8">
        <f t="shared" si="12"/>
        <v>1350</v>
      </c>
      <c r="W64" s="8">
        <f t="shared" si="13"/>
        <v>1350</v>
      </c>
      <c r="X64" s="8">
        <f t="shared" si="15"/>
        <v>1350</v>
      </c>
      <c r="Y64" s="8">
        <f t="shared" ref="Y64:Y77" si="17">((($D$83*$D$84)*$D$86)*($D$89))</f>
        <v>1350</v>
      </c>
      <c r="Z64" s="17">
        <f>($D$82*$D$81)*$D$89</f>
        <v>1500</v>
      </c>
      <c r="AA64" s="10">
        <f>SUM(V60:Z64)-U64-U63-U62-U61-U60-U59-U58-U57-U56-U55-U54</f>
        <v>3500</v>
      </c>
    </row>
    <row r="65" spans="2:27" x14ac:dyDescent="0.3">
      <c r="B65" s="3" t="s">
        <v>13</v>
      </c>
      <c r="D65" s="8">
        <f t="shared" si="10"/>
        <v>1350</v>
      </c>
      <c r="E65" s="8">
        <f t="shared" si="16"/>
        <v>1350</v>
      </c>
      <c r="I65" s="4">
        <f>SUM(D60:H65)-C65-C64-C63-C62-C61-C60-C59-C58-C57-C56-C55-C54</f>
        <v>-5050</v>
      </c>
      <c r="K65" s="3" t="s">
        <v>13</v>
      </c>
      <c r="M65" s="8">
        <f t="shared" si="11"/>
        <v>1350</v>
      </c>
      <c r="N65" s="8">
        <f t="shared" si="14"/>
        <v>1350</v>
      </c>
      <c r="O65" s="8">
        <f t="shared" ref="O65:O77" si="18">((($D$83*$D$84)*$D$86)*($D$89))</f>
        <v>1350</v>
      </c>
      <c r="P65" s="9"/>
      <c r="Q65" s="9"/>
      <c r="R65" s="4">
        <f>SUM(M60:Q65)-L65-L64-L63-L62-L61-L60-L59-L58-L57-L56-L55-L54</f>
        <v>-850</v>
      </c>
      <c r="T65" s="14" t="s">
        <v>13</v>
      </c>
      <c r="V65" s="8">
        <f t="shared" si="12"/>
        <v>1350</v>
      </c>
      <c r="W65" s="8">
        <f t="shared" si="13"/>
        <v>1350</v>
      </c>
      <c r="X65" s="8">
        <f t="shared" si="15"/>
        <v>1350</v>
      </c>
      <c r="Y65" s="8">
        <f t="shared" si="17"/>
        <v>1350</v>
      </c>
      <c r="Z65" s="8">
        <f t="shared" ref="Z65:Z77" si="19">((($D$83*$D$84)*$D$86)*($D$89))</f>
        <v>1350</v>
      </c>
      <c r="AA65" s="10">
        <f t="shared" ref="AA65:AA66" si="20">SUM(V65:Z65)-U65</f>
        <v>6750</v>
      </c>
    </row>
    <row r="66" spans="2:27" x14ac:dyDescent="0.3">
      <c r="B66" s="3" t="s">
        <v>14</v>
      </c>
      <c r="D66" s="8">
        <f t="shared" si="10"/>
        <v>1350</v>
      </c>
      <c r="E66" s="8">
        <f t="shared" si="16"/>
        <v>1350</v>
      </c>
      <c r="F66" s="17">
        <f>($D$82*$D$81)*$D$89</f>
        <v>1500</v>
      </c>
      <c r="G66" s="9"/>
      <c r="H66" s="9"/>
      <c r="I66" s="4">
        <f>SUM(D60:H66)-C66-C65-C64-C63-C62-C61-C60-C59-C58-C57-C56-C55-C54</f>
        <v>-850</v>
      </c>
      <c r="K66" s="14" t="s">
        <v>14</v>
      </c>
      <c r="M66" s="8">
        <f t="shared" si="11"/>
        <v>1350</v>
      </c>
      <c r="N66" s="8">
        <f t="shared" si="14"/>
        <v>1350</v>
      </c>
      <c r="O66" s="8">
        <f t="shared" si="18"/>
        <v>1350</v>
      </c>
      <c r="P66" s="17">
        <f>($D$82*$D$81)*$D$89</f>
        <v>1500</v>
      </c>
      <c r="Q66" s="9"/>
      <c r="R66" s="10">
        <f>SUM(M60:Q66)-L66-L65-L64-L63-L62-L61-L60-L59-L58-L57-L56-L55-L54</f>
        <v>4700</v>
      </c>
      <c r="T66" s="14" t="s">
        <v>14</v>
      </c>
      <c r="V66" s="8">
        <f t="shared" si="12"/>
        <v>1350</v>
      </c>
      <c r="W66" s="8">
        <f t="shared" si="13"/>
        <v>1350</v>
      </c>
      <c r="X66" s="8">
        <f t="shared" si="15"/>
        <v>1350</v>
      </c>
      <c r="Y66" s="8">
        <f t="shared" si="17"/>
        <v>1350</v>
      </c>
      <c r="Z66" s="8">
        <f t="shared" si="19"/>
        <v>1350</v>
      </c>
      <c r="AA66" s="10">
        <f t="shared" si="20"/>
        <v>6750</v>
      </c>
    </row>
    <row r="67" spans="2:27" x14ac:dyDescent="0.3">
      <c r="B67" s="14" t="s">
        <v>15</v>
      </c>
      <c r="D67" s="8">
        <f t="shared" si="10"/>
        <v>1350</v>
      </c>
      <c r="E67" s="8">
        <f t="shared" si="16"/>
        <v>1350</v>
      </c>
      <c r="F67" s="8">
        <f t="shared" ref="F67:F77" si="21">((($D$83*$D$84)*$D$86)*($D$89))</f>
        <v>1350</v>
      </c>
      <c r="G67" s="9"/>
      <c r="H67" s="9"/>
      <c r="I67" s="10">
        <f>SUM(D60:H67)-C67-C66-C65-C64-C63-C62-C61-C60-C59-C58-C57-C56-C55-C54</f>
        <v>3200</v>
      </c>
      <c r="K67" s="14" t="s">
        <v>15</v>
      </c>
      <c r="M67" s="8">
        <f t="shared" si="11"/>
        <v>1350</v>
      </c>
      <c r="N67" s="8">
        <f t="shared" si="14"/>
        <v>1350</v>
      </c>
      <c r="O67" s="8">
        <f t="shared" si="18"/>
        <v>1350</v>
      </c>
      <c r="P67" s="8">
        <f t="shared" ref="P67:P77" si="22">((($D$83*$D$84)*$D$86)*($D$89))</f>
        <v>1350</v>
      </c>
      <c r="Q67" s="9"/>
      <c r="R67" s="10">
        <f t="shared" ref="R67:R77" si="23">SUM(M67:Q67)-L67</f>
        <v>5400</v>
      </c>
      <c r="T67" s="14" t="s">
        <v>15</v>
      </c>
      <c r="V67" s="8">
        <f t="shared" si="12"/>
        <v>1350</v>
      </c>
      <c r="W67" s="8">
        <f t="shared" si="13"/>
        <v>1350</v>
      </c>
      <c r="X67" s="8">
        <f t="shared" si="15"/>
        <v>1350</v>
      </c>
      <c r="Y67" s="8">
        <f t="shared" si="17"/>
        <v>1350</v>
      </c>
      <c r="Z67" s="8">
        <f t="shared" si="19"/>
        <v>1350</v>
      </c>
      <c r="AA67" s="10">
        <f>SUM(V67:Z67)-U67</f>
        <v>6750</v>
      </c>
    </row>
    <row r="68" spans="2:27" x14ac:dyDescent="0.3">
      <c r="B68" s="14" t="s">
        <v>16</v>
      </c>
      <c r="D68" s="8">
        <f t="shared" si="10"/>
        <v>1350</v>
      </c>
      <c r="E68" s="8">
        <f t="shared" si="16"/>
        <v>1350</v>
      </c>
      <c r="F68" s="8">
        <f t="shared" si="21"/>
        <v>1350</v>
      </c>
      <c r="I68" s="10">
        <f t="shared" ref="I68:I77" si="24">SUM(D68:H68)-C68</f>
        <v>4050</v>
      </c>
      <c r="K68" s="14" t="s">
        <v>16</v>
      </c>
      <c r="M68" s="8">
        <f t="shared" si="11"/>
        <v>1350</v>
      </c>
      <c r="N68" s="8">
        <f t="shared" si="14"/>
        <v>1350</v>
      </c>
      <c r="O68" s="8">
        <f t="shared" si="18"/>
        <v>1350</v>
      </c>
      <c r="P68" s="8">
        <f t="shared" si="22"/>
        <v>1350</v>
      </c>
      <c r="Q68" s="17">
        <f>($D$82*$D$81)*$D$89</f>
        <v>1500</v>
      </c>
      <c r="R68" s="10">
        <f t="shared" si="23"/>
        <v>6900</v>
      </c>
      <c r="T68" s="14" t="s">
        <v>16</v>
      </c>
      <c r="V68" s="8">
        <f t="shared" si="12"/>
        <v>1350</v>
      </c>
      <c r="W68" s="8">
        <f t="shared" si="13"/>
        <v>1350</v>
      </c>
      <c r="X68" s="8">
        <f t="shared" si="15"/>
        <v>1350</v>
      </c>
      <c r="Y68" s="8">
        <f t="shared" si="17"/>
        <v>1350</v>
      </c>
      <c r="Z68" s="8">
        <f t="shared" si="19"/>
        <v>1350</v>
      </c>
      <c r="AA68" s="10">
        <f t="shared" ref="AA68:AA77" si="25">SUM(V68:Z68)-U68</f>
        <v>6750</v>
      </c>
    </row>
    <row r="69" spans="2:27" x14ac:dyDescent="0.3">
      <c r="B69" s="14" t="s">
        <v>17</v>
      </c>
      <c r="D69" s="8">
        <f t="shared" si="10"/>
        <v>1350</v>
      </c>
      <c r="E69" s="8">
        <f t="shared" si="16"/>
        <v>1350</v>
      </c>
      <c r="F69" s="8">
        <f t="shared" si="21"/>
        <v>1350</v>
      </c>
      <c r="G69" s="17">
        <f>($D$82*$D$81)*$D$89</f>
        <v>1500</v>
      </c>
      <c r="H69" s="9"/>
      <c r="I69" s="10">
        <f t="shared" si="24"/>
        <v>5550</v>
      </c>
      <c r="K69" s="14" t="s">
        <v>17</v>
      </c>
      <c r="M69" s="8">
        <f t="shared" si="11"/>
        <v>1350</v>
      </c>
      <c r="N69" s="8">
        <f t="shared" si="14"/>
        <v>1350</v>
      </c>
      <c r="O69" s="8">
        <f t="shared" si="18"/>
        <v>1350</v>
      </c>
      <c r="P69" s="8">
        <f t="shared" si="22"/>
        <v>1350</v>
      </c>
      <c r="Q69" s="8">
        <f t="shared" ref="Q69:Q77" si="26">((($D$83*$D$84)*$D$86)*($D$89))</f>
        <v>1350</v>
      </c>
      <c r="R69" s="10">
        <f t="shared" si="23"/>
        <v>6750</v>
      </c>
      <c r="T69" s="14" t="s">
        <v>17</v>
      </c>
      <c r="V69" s="8">
        <f t="shared" si="12"/>
        <v>1350</v>
      </c>
      <c r="W69" s="8">
        <f t="shared" si="13"/>
        <v>1350</v>
      </c>
      <c r="X69" s="8">
        <f t="shared" si="15"/>
        <v>1350</v>
      </c>
      <c r="Y69" s="8">
        <f t="shared" si="17"/>
        <v>1350</v>
      </c>
      <c r="Z69" s="8">
        <f t="shared" si="19"/>
        <v>1350</v>
      </c>
      <c r="AA69" s="10">
        <f t="shared" si="25"/>
        <v>6750</v>
      </c>
    </row>
    <row r="70" spans="2:27" x14ac:dyDescent="0.3">
      <c r="B70" s="14" t="s">
        <v>18</v>
      </c>
      <c r="D70" s="8">
        <f t="shared" si="10"/>
        <v>1350</v>
      </c>
      <c r="E70" s="8">
        <f t="shared" si="16"/>
        <v>1350</v>
      </c>
      <c r="F70" s="8">
        <f t="shared" si="21"/>
        <v>1350</v>
      </c>
      <c r="G70" s="8">
        <f t="shared" ref="G70:G77" si="27">((($D$83*$D$84)*$D$86)*($D$89))</f>
        <v>1350</v>
      </c>
      <c r="H70" s="9"/>
      <c r="I70" s="10">
        <f t="shared" si="24"/>
        <v>5400</v>
      </c>
      <c r="K70" s="14" t="s">
        <v>18</v>
      </c>
      <c r="M70" s="8">
        <f t="shared" si="11"/>
        <v>1350</v>
      </c>
      <c r="N70" s="8">
        <f t="shared" si="14"/>
        <v>1350</v>
      </c>
      <c r="O70" s="8">
        <f t="shared" si="18"/>
        <v>1350</v>
      </c>
      <c r="P70" s="8">
        <f t="shared" si="22"/>
        <v>1350</v>
      </c>
      <c r="Q70" s="8">
        <f t="shared" si="26"/>
        <v>1350</v>
      </c>
      <c r="R70" s="10">
        <f t="shared" si="23"/>
        <v>6750</v>
      </c>
      <c r="T70" s="14" t="s">
        <v>18</v>
      </c>
      <c r="V70" s="8">
        <f t="shared" si="12"/>
        <v>1350</v>
      </c>
      <c r="W70" s="8">
        <f t="shared" si="13"/>
        <v>1350</v>
      </c>
      <c r="X70" s="8">
        <f t="shared" si="15"/>
        <v>1350</v>
      </c>
      <c r="Y70" s="8">
        <f t="shared" si="17"/>
        <v>1350</v>
      </c>
      <c r="Z70" s="8">
        <f t="shared" si="19"/>
        <v>1350</v>
      </c>
      <c r="AA70" s="10">
        <f t="shared" si="25"/>
        <v>6750</v>
      </c>
    </row>
    <row r="71" spans="2:27" x14ac:dyDescent="0.3">
      <c r="B71" s="14" t="s">
        <v>19</v>
      </c>
      <c r="D71" s="8">
        <f t="shared" si="10"/>
        <v>1350</v>
      </c>
      <c r="E71" s="8">
        <f t="shared" si="16"/>
        <v>1350</v>
      </c>
      <c r="F71" s="8">
        <f t="shared" si="21"/>
        <v>1350</v>
      </c>
      <c r="G71" s="8">
        <f t="shared" si="27"/>
        <v>1350</v>
      </c>
      <c r="I71" s="10">
        <f t="shared" si="24"/>
        <v>5400</v>
      </c>
      <c r="K71" s="14" t="s">
        <v>19</v>
      </c>
      <c r="M71" s="8">
        <f t="shared" si="11"/>
        <v>1350</v>
      </c>
      <c r="N71" s="8">
        <f t="shared" si="14"/>
        <v>1350</v>
      </c>
      <c r="O71" s="8">
        <f t="shared" si="18"/>
        <v>1350</v>
      </c>
      <c r="P71" s="8">
        <f t="shared" si="22"/>
        <v>1350</v>
      </c>
      <c r="Q71" s="8">
        <f t="shared" si="26"/>
        <v>1350</v>
      </c>
      <c r="R71" s="10">
        <f t="shared" si="23"/>
        <v>6750</v>
      </c>
      <c r="T71" s="14" t="s">
        <v>19</v>
      </c>
      <c r="V71" s="8">
        <f t="shared" si="12"/>
        <v>1350</v>
      </c>
      <c r="W71" s="8">
        <f t="shared" si="13"/>
        <v>1350</v>
      </c>
      <c r="X71" s="8">
        <f t="shared" si="15"/>
        <v>1350</v>
      </c>
      <c r="Y71" s="8">
        <f t="shared" si="17"/>
        <v>1350</v>
      </c>
      <c r="Z71" s="8">
        <f t="shared" si="19"/>
        <v>1350</v>
      </c>
      <c r="AA71" s="10">
        <f t="shared" si="25"/>
        <v>6750</v>
      </c>
    </row>
    <row r="72" spans="2:27" x14ac:dyDescent="0.3">
      <c r="B72" s="14" t="s">
        <v>20</v>
      </c>
      <c r="D72" s="8">
        <f t="shared" si="10"/>
        <v>1350</v>
      </c>
      <c r="E72" s="8">
        <f t="shared" si="16"/>
        <v>1350</v>
      </c>
      <c r="F72" s="8">
        <f t="shared" si="21"/>
        <v>1350</v>
      </c>
      <c r="G72" s="8">
        <f t="shared" si="27"/>
        <v>1350</v>
      </c>
      <c r="H72" s="17">
        <f>($D$82*$D$81)*$D$89</f>
        <v>1500</v>
      </c>
      <c r="I72" s="10">
        <f t="shared" si="24"/>
        <v>6900</v>
      </c>
      <c r="K72" s="14" t="s">
        <v>20</v>
      </c>
      <c r="M72" s="8">
        <f t="shared" si="11"/>
        <v>1350</v>
      </c>
      <c r="N72" s="8">
        <f t="shared" si="14"/>
        <v>1350</v>
      </c>
      <c r="O72" s="8">
        <f t="shared" si="18"/>
        <v>1350</v>
      </c>
      <c r="P72" s="8">
        <f t="shared" si="22"/>
        <v>1350</v>
      </c>
      <c r="Q72" s="8">
        <f t="shared" si="26"/>
        <v>1350</v>
      </c>
      <c r="R72" s="10">
        <f t="shared" si="23"/>
        <v>6750</v>
      </c>
      <c r="T72" s="14" t="s">
        <v>20</v>
      </c>
      <c r="V72" s="8">
        <f t="shared" si="12"/>
        <v>1350</v>
      </c>
      <c r="W72" s="8">
        <f t="shared" si="13"/>
        <v>1350</v>
      </c>
      <c r="X72" s="8">
        <f t="shared" si="15"/>
        <v>1350</v>
      </c>
      <c r="Y72" s="8">
        <f t="shared" si="17"/>
        <v>1350</v>
      </c>
      <c r="Z72" s="8">
        <f t="shared" si="19"/>
        <v>1350</v>
      </c>
      <c r="AA72" s="10">
        <f t="shared" si="25"/>
        <v>6750</v>
      </c>
    </row>
    <row r="73" spans="2:27" x14ac:dyDescent="0.3">
      <c r="B73" s="14" t="s">
        <v>21</v>
      </c>
      <c r="D73" s="8">
        <f t="shared" si="10"/>
        <v>1350</v>
      </c>
      <c r="E73" s="8">
        <f t="shared" si="16"/>
        <v>1350</v>
      </c>
      <c r="F73" s="8">
        <f t="shared" si="21"/>
        <v>1350</v>
      </c>
      <c r="G73" s="8">
        <f t="shared" si="27"/>
        <v>1350</v>
      </c>
      <c r="H73" s="8">
        <f>((($D$83*$D$84)*$D$86)*($D$89))</f>
        <v>1350</v>
      </c>
      <c r="I73" s="10">
        <f t="shared" si="24"/>
        <v>6750</v>
      </c>
      <c r="K73" s="14" t="s">
        <v>21</v>
      </c>
      <c r="M73" s="8">
        <f t="shared" si="11"/>
        <v>1350</v>
      </c>
      <c r="N73" s="8">
        <f t="shared" si="14"/>
        <v>1350</v>
      </c>
      <c r="O73" s="8">
        <f t="shared" si="18"/>
        <v>1350</v>
      </c>
      <c r="P73" s="8">
        <f t="shared" si="22"/>
        <v>1350</v>
      </c>
      <c r="Q73" s="8">
        <f t="shared" si="26"/>
        <v>1350</v>
      </c>
      <c r="R73" s="10">
        <f t="shared" si="23"/>
        <v>6750</v>
      </c>
      <c r="T73" s="14" t="s">
        <v>21</v>
      </c>
      <c r="V73" s="8">
        <f t="shared" si="12"/>
        <v>1350</v>
      </c>
      <c r="W73" s="8">
        <f t="shared" si="13"/>
        <v>1350</v>
      </c>
      <c r="X73" s="8">
        <f t="shared" si="15"/>
        <v>1350</v>
      </c>
      <c r="Y73" s="8">
        <f t="shared" si="17"/>
        <v>1350</v>
      </c>
      <c r="Z73" s="8">
        <f t="shared" si="19"/>
        <v>1350</v>
      </c>
      <c r="AA73" s="10">
        <f t="shared" si="25"/>
        <v>6750</v>
      </c>
    </row>
    <row r="74" spans="2:27" x14ac:dyDescent="0.3">
      <c r="B74" s="14" t="s">
        <v>22</v>
      </c>
      <c r="D74" s="8">
        <f t="shared" si="10"/>
        <v>1350</v>
      </c>
      <c r="E74" s="8">
        <f t="shared" si="16"/>
        <v>1350</v>
      </c>
      <c r="F74" s="8">
        <f t="shared" si="21"/>
        <v>1350</v>
      </c>
      <c r="G74" s="8">
        <f t="shared" si="27"/>
        <v>1350</v>
      </c>
      <c r="H74" s="8">
        <f>((($D$83*$D$84)*$D$86)*($D$89))</f>
        <v>1350</v>
      </c>
      <c r="I74" s="10">
        <f>SUM(D74:H74)-C74</f>
        <v>6750</v>
      </c>
      <c r="K74" s="14" t="s">
        <v>22</v>
      </c>
      <c r="M74" s="8">
        <f t="shared" si="11"/>
        <v>1350</v>
      </c>
      <c r="N74" s="8">
        <f t="shared" si="14"/>
        <v>1350</v>
      </c>
      <c r="O74" s="8">
        <f t="shared" si="18"/>
        <v>1350</v>
      </c>
      <c r="P74" s="8">
        <f t="shared" si="22"/>
        <v>1350</v>
      </c>
      <c r="Q74" s="8">
        <f t="shared" si="26"/>
        <v>1350</v>
      </c>
      <c r="R74" s="10">
        <f t="shared" si="23"/>
        <v>6750</v>
      </c>
      <c r="T74" s="14" t="s">
        <v>22</v>
      </c>
      <c r="V74" s="8">
        <f t="shared" si="12"/>
        <v>1350</v>
      </c>
      <c r="W74" s="8">
        <f t="shared" si="13"/>
        <v>1350</v>
      </c>
      <c r="X74" s="8">
        <f t="shared" si="15"/>
        <v>1350</v>
      </c>
      <c r="Y74" s="8">
        <f t="shared" si="17"/>
        <v>1350</v>
      </c>
      <c r="Z74" s="8">
        <f t="shared" si="19"/>
        <v>1350</v>
      </c>
      <c r="AA74" s="10">
        <f t="shared" si="25"/>
        <v>6750</v>
      </c>
    </row>
    <row r="75" spans="2:27" x14ac:dyDescent="0.3">
      <c r="B75" s="14" t="s">
        <v>23</v>
      </c>
      <c r="D75" s="8">
        <f t="shared" si="10"/>
        <v>1350</v>
      </c>
      <c r="E75" s="8">
        <f t="shared" si="16"/>
        <v>1350</v>
      </c>
      <c r="F75" s="8">
        <f t="shared" si="21"/>
        <v>1350</v>
      </c>
      <c r="G75" s="8">
        <f t="shared" si="27"/>
        <v>1350</v>
      </c>
      <c r="H75" s="8">
        <f>((($D$83*$D$84)*$D$86)*($D$89))</f>
        <v>1350</v>
      </c>
      <c r="I75" s="10">
        <f>SUM(D75:H75)-C75</f>
        <v>6750</v>
      </c>
      <c r="K75" s="14" t="s">
        <v>23</v>
      </c>
      <c r="M75" s="8">
        <f t="shared" si="11"/>
        <v>1350</v>
      </c>
      <c r="N75" s="8">
        <f t="shared" si="14"/>
        <v>1350</v>
      </c>
      <c r="O75" s="8">
        <f t="shared" si="18"/>
        <v>1350</v>
      </c>
      <c r="P75" s="8">
        <f t="shared" si="22"/>
        <v>1350</v>
      </c>
      <c r="Q75" s="8">
        <f t="shared" si="26"/>
        <v>1350</v>
      </c>
      <c r="R75" s="10">
        <f t="shared" si="23"/>
        <v>6750</v>
      </c>
      <c r="T75" s="14" t="s">
        <v>23</v>
      </c>
      <c r="V75" s="8">
        <f t="shared" si="12"/>
        <v>1350</v>
      </c>
      <c r="W75" s="8">
        <f t="shared" si="13"/>
        <v>1350</v>
      </c>
      <c r="X75" s="8">
        <f t="shared" si="15"/>
        <v>1350</v>
      </c>
      <c r="Y75" s="8">
        <f t="shared" si="17"/>
        <v>1350</v>
      </c>
      <c r="Z75" s="8">
        <f t="shared" si="19"/>
        <v>1350</v>
      </c>
      <c r="AA75" s="10">
        <f t="shared" si="25"/>
        <v>6750</v>
      </c>
    </row>
    <row r="76" spans="2:27" x14ac:dyDescent="0.3">
      <c r="B76" s="14" t="s">
        <v>24</v>
      </c>
      <c r="D76" s="8">
        <f t="shared" si="10"/>
        <v>1350</v>
      </c>
      <c r="E76" s="8">
        <f t="shared" si="16"/>
        <v>1350</v>
      </c>
      <c r="F76" s="8">
        <f t="shared" si="21"/>
        <v>1350</v>
      </c>
      <c r="G76" s="8">
        <f t="shared" si="27"/>
        <v>1350</v>
      </c>
      <c r="H76" s="8">
        <f>((($D$83*$D$84)*$D$86)*($D$89))</f>
        <v>1350</v>
      </c>
      <c r="I76" s="10">
        <f>SUM(D76:H76)-C76</f>
        <v>6750</v>
      </c>
      <c r="K76" s="14" t="s">
        <v>24</v>
      </c>
      <c r="M76" s="8">
        <f t="shared" si="11"/>
        <v>1350</v>
      </c>
      <c r="N76" s="8">
        <f t="shared" si="14"/>
        <v>1350</v>
      </c>
      <c r="O76" s="8">
        <f t="shared" si="18"/>
        <v>1350</v>
      </c>
      <c r="P76" s="8">
        <f t="shared" si="22"/>
        <v>1350</v>
      </c>
      <c r="Q76" s="8">
        <f t="shared" si="26"/>
        <v>1350</v>
      </c>
      <c r="R76" s="10">
        <f t="shared" si="23"/>
        <v>6750</v>
      </c>
      <c r="T76" s="14" t="s">
        <v>24</v>
      </c>
      <c r="V76" s="8">
        <f t="shared" si="12"/>
        <v>1350</v>
      </c>
      <c r="W76" s="8">
        <f t="shared" si="13"/>
        <v>1350</v>
      </c>
      <c r="X76" s="8">
        <f t="shared" si="15"/>
        <v>1350</v>
      </c>
      <c r="Y76" s="8">
        <f t="shared" si="17"/>
        <v>1350</v>
      </c>
      <c r="Z76" s="8">
        <f t="shared" si="19"/>
        <v>1350</v>
      </c>
      <c r="AA76" s="10">
        <f t="shared" si="25"/>
        <v>6750</v>
      </c>
    </row>
    <row r="77" spans="2:27" x14ac:dyDescent="0.3">
      <c r="B77" s="14" t="s">
        <v>25</v>
      </c>
      <c r="D77" s="8">
        <f t="shared" si="10"/>
        <v>1350</v>
      </c>
      <c r="E77" s="8">
        <f t="shared" si="16"/>
        <v>1350</v>
      </c>
      <c r="F77" s="8">
        <f t="shared" si="21"/>
        <v>1350</v>
      </c>
      <c r="G77" s="8">
        <f t="shared" si="27"/>
        <v>1350</v>
      </c>
      <c r="H77" s="8">
        <f>((($D$83*$D$84)*$D$86)*($D$89))</f>
        <v>1350</v>
      </c>
      <c r="I77" s="10">
        <f t="shared" si="24"/>
        <v>6750</v>
      </c>
      <c r="K77" s="14" t="s">
        <v>25</v>
      </c>
      <c r="M77" s="8">
        <f t="shared" si="11"/>
        <v>1350</v>
      </c>
      <c r="N77" s="8">
        <f t="shared" si="14"/>
        <v>1350</v>
      </c>
      <c r="O77" s="8">
        <f t="shared" si="18"/>
        <v>1350</v>
      </c>
      <c r="P77" s="8">
        <f t="shared" si="22"/>
        <v>1350</v>
      </c>
      <c r="Q77" s="8">
        <f t="shared" si="26"/>
        <v>1350</v>
      </c>
      <c r="R77" s="10">
        <f t="shared" si="23"/>
        <v>6750</v>
      </c>
      <c r="T77" s="14" t="s">
        <v>25</v>
      </c>
      <c r="V77" s="8">
        <f t="shared" si="12"/>
        <v>1350</v>
      </c>
      <c r="W77" s="8">
        <f t="shared" si="13"/>
        <v>1350</v>
      </c>
      <c r="X77" s="8">
        <f t="shared" si="15"/>
        <v>1350</v>
      </c>
      <c r="Y77" s="8">
        <f t="shared" si="17"/>
        <v>1350</v>
      </c>
      <c r="Z77" s="8">
        <f t="shared" si="19"/>
        <v>1350</v>
      </c>
      <c r="AA77" s="10">
        <f t="shared" si="25"/>
        <v>6750</v>
      </c>
    </row>
    <row r="78" spans="2:27" x14ac:dyDescent="0.3">
      <c r="B78" s="3" t="s">
        <v>29</v>
      </c>
      <c r="C78" s="6">
        <f>SUM(C54:C77)</f>
        <v>17500</v>
      </c>
      <c r="D78" s="10">
        <f t="shared" ref="D78:H78" si="28">SUM(D54:D77)</f>
        <v>24450</v>
      </c>
      <c r="E78" s="10">
        <f t="shared" si="28"/>
        <v>20400</v>
      </c>
      <c r="F78" s="10">
        <f t="shared" si="28"/>
        <v>16350</v>
      </c>
      <c r="G78" s="10">
        <f t="shared" si="28"/>
        <v>12300</v>
      </c>
      <c r="H78" s="10">
        <f t="shared" si="28"/>
        <v>8250</v>
      </c>
      <c r="I78" s="10">
        <f>SUM(D78:H78)-C78</f>
        <v>64250</v>
      </c>
      <c r="K78" s="3" t="s">
        <v>29</v>
      </c>
      <c r="L78" s="6">
        <f>SUM(L54:L77)</f>
        <v>17500</v>
      </c>
      <c r="M78" s="10">
        <f t="shared" ref="M78:Q78" si="29">SUM(M54:M77)</f>
        <v>24450</v>
      </c>
      <c r="N78" s="10">
        <f t="shared" si="29"/>
        <v>21750</v>
      </c>
      <c r="O78" s="10">
        <f t="shared" si="29"/>
        <v>19050</v>
      </c>
      <c r="P78" s="10">
        <f t="shared" si="29"/>
        <v>16350</v>
      </c>
      <c r="Q78" s="10">
        <f t="shared" si="29"/>
        <v>13650</v>
      </c>
      <c r="R78" s="10">
        <f>SUM(M78:Q78)-L78</f>
        <v>77750</v>
      </c>
      <c r="T78" s="3" t="s">
        <v>29</v>
      </c>
      <c r="U78" s="6">
        <f>SUM(U54:U77)</f>
        <v>17500</v>
      </c>
      <c r="V78" s="10">
        <f t="shared" ref="V78:Y78" si="30">SUM(V54:V77)</f>
        <v>24450</v>
      </c>
      <c r="W78" s="10">
        <f t="shared" si="30"/>
        <v>23100</v>
      </c>
      <c r="X78" s="10">
        <f t="shared" si="30"/>
        <v>21750</v>
      </c>
      <c r="Y78" s="10">
        <f t="shared" si="30"/>
        <v>20400</v>
      </c>
      <c r="Z78" s="10">
        <f>SUM(Z54:Z77)</f>
        <v>19050</v>
      </c>
      <c r="AA78" s="10">
        <f>SUM(V78:Z78)-U78</f>
        <v>91250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7" t="s">
        <v>35</v>
      </c>
      <c r="D80" s="27">
        <f>D89</f>
        <v>5</v>
      </c>
      <c r="E80" s="27" t="s">
        <v>46</v>
      </c>
      <c r="F80" s="27"/>
      <c r="G80" s="25"/>
      <c r="H80" s="25"/>
      <c r="I80" s="25"/>
      <c r="K80" s="14" t="s">
        <v>37</v>
      </c>
      <c r="L80" s="27" t="s">
        <v>35</v>
      </c>
      <c r="M80" s="27">
        <f>M89</f>
        <v>5</v>
      </c>
      <c r="N80" s="27" t="s">
        <v>77</v>
      </c>
      <c r="O80" s="27"/>
      <c r="P80" s="25"/>
      <c r="Q80" s="25"/>
      <c r="R80" s="25"/>
      <c r="T80" s="14" t="s">
        <v>37</v>
      </c>
      <c r="U80" s="27" t="s">
        <v>35</v>
      </c>
      <c r="V80" s="27">
        <f>V89</f>
        <v>5</v>
      </c>
      <c r="W80" s="27" t="s">
        <v>78</v>
      </c>
      <c r="X80" s="27"/>
      <c r="Y80" s="25"/>
      <c r="Z80" s="25"/>
      <c r="AA80" s="25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1500</v>
      </c>
      <c r="E82" t="s">
        <v>54</v>
      </c>
      <c r="F82" s="16">
        <f>D82*D81</f>
        <v>300</v>
      </c>
      <c r="G82" t="s">
        <v>53</v>
      </c>
      <c r="K82" s="14" t="s">
        <v>39</v>
      </c>
      <c r="L82" t="s">
        <v>40</v>
      </c>
      <c r="M82" s="15">
        <v>1500</v>
      </c>
      <c r="N82" t="s">
        <v>54</v>
      </c>
      <c r="O82" s="16">
        <f>M82*M81</f>
        <v>300</v>
      </c>
      <c r="P82" t="s">
        <v>53</v>
      </c>
      <c r="T82" s="14" t="s">
        <v>39</v>
      </c>
      <c r="U82" t="s">
        <v>40</v>
      </c>
      <c r="V82" s="15">
        <v>1500</v>
      </c>
      <c r="W82" t="s">
        <v>54</v>
      </c>
      <c r="X82" s="16">
        <f>V82*V81</f>
        <v>300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12000</v>
      </c>
      <c r="E83" t="s">
        <v>55</v>
      </c>
      <c r="K83" s="14" t="s">
        <v>41</v>
      </c>
      <c r="L83" t="s">
        <v>42</v>
      </c>
      <c r="M83" s="15">
        <v>12000</v>
      </c>
      <c r="N83" t="s">
        <v>55</v>
      </c>
      <c r="T83" s="14" t="s">
        <v>41</v>
      </c>
      <c r="U83" t="s">
        <v>42</v>
      </c>
      <c r="V83" s="15">
        <v>12000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600</v>
      </c>
      <c r="E85" t="s">
        <v>50</v>
      </c>
      <c r="K85" s="14" t="s">
        <v>47</v>
      </c>
      <c r="L85" t="s">
        <v>49</v>
      </c>
      <c r="M85" s="15">
        <f>M83*M84</f>
        <v>600</v>
      </c>
      <c r="N85" t="s">
        <v>50</v>
      </c>
      <c r="T85" s="14" t="s">
        <v>47</v>
      </c>
      <c r="U85" t="s">
        <v>49</v>
      </c>
      <c r="V85" s="15">
        <f>V83*V84</f>
        <v>600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0.45</v>
      </c>
      <c r="E86" t="s">
        <v>81</v>
      </c>
      <c r="K86" s="14" t="s">
        <v>48</v>
      </c>
      <c r="L86" t="s">
        <v>38</v>
      </c>
      <c r="M86" s="2">
        <f>D86</f>
        <v>0.45</v>
      </c>
      <c r="N86" t="s">
        <v>81</v>
      </c>
      <c r="T86" s="14" t="s">
        <v>48</v>
      </c>
      <c r="U86" t="s">
        <v>38</v>
      </c>
      <c r="V86" s="2">
        <f>M86</f>
        <v>0.45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270</v>
      </c>
      <c r="E87" t="s">
        <v>52</v>
      </c>
      <c r="K87" s="14" t="s">
        <v>51</v>
      </c>
      <c r="L87" t="s">
        <v>49</v>
      </c>
      <c r="M87" s="15">
        <f>M86*M85</f>
        <v>270</v>
      </c>
      <c r="N87" t="s">
        <v>52</v>
      </c>
      <c r="T87" s="14" t="s">
        <v>51</v>
      </c>
      <c r="U87" t="s">
        <v>49</v>
      </c>
      <c r="V87" s="15">
        <f>V86*V85</f>
        <v>270</v>
      </c>
      <c r="W87" t="s">
        <v>52</v>
      </c>
    </row>
    <row r="88" spans="2:27" x14ac:dyDescent="0.3">
      <c r="B88" s="14" t="s">
        <v>56</v>
      </c>
      <c r="C88" t="s">
        <v>57</v>
      </c>
      <c r="D88" s="47">
        <v>5</v>
      </c>
      <c r="E88" t="s">
        <v>58</v>
      </c>
      <c r="K88" s="14" t="s">
        <v>56</v>
      </c>
      <c r="L88" t="s">
        <v>57</v>
      </c>
      <c r="M88" s="47">
        <v>5</v>
      </c>
      <c r="N88" t="s">
        <v>58</v>
      </c>
      <c r="T88" s="14" t="s">
        <v>56</v>
      </c>
      <c r="U88" t="s">
        <v>57</v>
      </c>
      <c r="V88" s="47">
        <v>5</v>
      </c>
      <c r="W88" t="s">
        <v>58</v>
      </c>
    </row>
    <row r="89" spans="2:27" x14ac:dyDescent="0.3">
      <c r="B89" s="14" t="s">
        <v>60</v>
      </c>
      <c r="C89" t="s">
        <v>57</v>
      </c>
      <c r="D89" s="47">
        <v>5</v>
      </c>
      <c r="E89" t="s">
        <v>61</v>
      </c>
      <c r="K89" s="14" t="s">
        <v>60</v>
      </c>
      <c r="L89" t="s">
        <v>57</v>
      </c>
      <c r="M89" s="47">
        <f>D89</f>
        <v>5</v>
      </c>
      <c r="N89" t="s">
        <v>61</v>
      </c>
      <c r="T89" s="14" t="s">
        <v>60</v>
      </c>
      <c r="U89" t="s">
        <v>57</v>
      </c>
      <c r="V89" s="47">
        <f>M89</f>
        <v>5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250</v>
      </c>
      <c r="E90" t="s">
        <v>63</v>
      </c>
      <c r="K90" s="14" t="s">
        <v>64</v>
      </c>
      <c r="L90" t="s">
        <v>62</v>
      </c>
      <c r="M90" s="15">
        <v>250</v>
      </c>
      <c r="N90" t="s">
        <v>63</v>
      </c>
      <c r="T90" s="14" t="s">
        <v>64</v>
      </c>
      <c r="U90" t="s">
        <v>62</v>
      </c>
      <c r="V90" s="15">
        <v>250</v>
      </c>
      <c r="W90" t="s">
        <v>63</v>
      </c>
    </row>
    <row r="91" spans="2:27" x14ac:dyDescent="0.3">
      <c r="B91" s="14" t="s">
        <v>71</v>
      </c>
      <c r="C91" t="s">
        <v>73</v>
      </c>
      <c r="D91" s="47">
        <f>COUNTA(D61:D66)+COUNTA(E64:E66)</f>
        <v>9</v>
      </c>
      <c r="E91" t="s">
        <v>72</v>
      </c>
      <c r="G91" s="47">
        <f>COUNTA(D60,E63,F66)*D89</f>
        <v>15</v>
      </c>
      <c r="H91" t="s">
        <v>74</v>
      </c>
      <c r="K91" s="14" t="s">
        <v>71</v>
      </c>
      <c r="L91" t="s">
        <v>73</v>
      </c>
      <c r="M91" s="47">
        <f>COUNTA(M61:M66)+COUNTA(N63:N66)+COUNTA(O65:O66)</f>
        <v>12</v>
      </c>
      <c r="N91" t="s">
        <v>72</v>
      </c>
      <c r="P91" s="47">
        <f>COUNTA(M60,N62,O64,P66)*M89</f>
        <v>20</v>
      </c>
      <c r="Q91" t="s">
        <v>74</v>
      </c>
      <c r="T91" s="14" t="s">
        <v>71</v>
      </c>
      <c r="U91" t="s">
        <v>73</v>
      </c>
      <c r="V91" s="47">
        <f>COUNTA(V61:V64)+COUNTA(W62:W64)+COUNTA(X63:X64)+COUNTA(Y64)</f>
        <v>10</v>
      </c>
      <c r="W91" t="s">
        <v>72</v>
      </c>
      <c r="Y91" s="47">
        <f>COUNTA(V60,W61,X62,Y63,Z64)*V89</f>
        <v>25</v>
      </c>
      <c r="Z91" t="s">
        <v>74</v>
      </c>
    </row>
    <row r="92" spans="2:27" x14ac:dyDescent="0.3">
      <c r="B92" s="14" t="s">
        <v>75</v>
      </c>
      <c r="C92" s="35" t="s">
        <v>76</v>
      </c>
      <c r="D92" s="35" t="str">
        <f>B67</f>
        <v>Mes 14</v>
      </c>
      <c r="E92" s="49" t="s">
        <v>138</v>
      </c>
      <c r="F92" s="50">
        <f>I78/C78</f>
        <v>3.6714285714285713</v>
      </c>
      <c r="K92" s="14" t="s">
        <v>75</v>
      </c>
      <c r="L92" s="35" t="s">
        <v>76</v>
      </c>
      <c r="M92" s="35" t="str">
        <f>K66</f>
        <v>Mes 13</v>
      </c>
      <c r="N92" s="49" t="s">
        <v>138</v>
      </c>
      <c r="O92" s="50">
        <f>R78/L78</f>
        <v>4.4428571428571431</v>
      </c>
      <c r="T92" s="14" t="s">
        <v>75</v>
      </c>
      <c r="U92" s="35" t="s">
        <v>76</v>
      </c>
      <c r="V92" s="35" t="str">
        <f>T64</f>
        <v>Mes 11</v>
      </c>
      <c r="W92" s="49" t="s">
        <v>138</v>
      </c>
      <c r="X92" s="50">
        <f>AA78/U78</f>
        <v>5.2142857142857144</v>
      </c>
    </row>
    <row r="93" spans="2:27" x14ac:dyDescent="0.3">
      <c r="B93" s="14" t="s">
        <v>127</v>
      </c>
      <c r="C93" s="35" t="s">
        <v>128</v>
      </c>
      <c r="D93" s="37">
        <f>I78</f>
        <v>64250</v>
      </c>
      <c r="E93" s="35" t="s">
        <v>129</v>
      </c>
      <c r="F93" s="35"/>
      <c r="K93" s="14" t="s">
        <v>127</v>
      </c>
      <c r="L93" s="35" t="s">
        <v>128</v>
      </c>
      <c r="M93" s="37">
        <f>R78</f>
        <v>77750</v>
      </c>
      <c r="N93" s="35" t="s">
        <v>129</v>
      </c>
      <c r="O93" s="35"/>
      <c r="T93" s="14" t="s">
        <v>127</v>
      </c>
      <c r="U93" s="35" t="s">
        <v>128</v>
      </c>
      <c r="V93" s="37">
        <f>AA78</f>
        <v>91250</v>
      </c>
      <c r="W93" s="35" t="s">
        <v>129</v>
      </c>
      <c r="X93" s="35"/>
    </row>
    <row r="94" spans="2:27" x14ac:dyDescent="0.3">
      <c r="B94" s="14" t="s">
        <v>130</v>
      </c>
      <c r="C94" s="35" t="s">
        <v>131</v>
      </c>
      <c r="D94" s="51">
        <f>D89*D88</f>
        <v>25</v>
      </c>
      <c r="E94" s="35" t="s">
        <v>132</v>
      </c>
      <c r="F94" s="35"/>
      <c r="G94" s="35"/>
      <c r="H94" s="35"/>
      <c r="I94" s="35"/>
      <c r="K94" s="14" t="s">
        <v>130</v>
      </c>
      <c r="L94" s="35" t="s">
        <v>131</v>
      </c>
      <c r="M94" s="51">
        <f>M89*M88</f>
        <v>25</v>
      </c>
      <c r="N94" s="35" t="s">
        <v>132</v>
      </c>
      <c r="O94" s="35"/>
      <c r="P94" s="35"/>
      <c r="Q94" s="35"/>
      <c r="R94" s="35"/>
      <c r="T94" s="14" t="s">
        <v>130</v>
      </c>
      <c r="U94" s="35" t="s">
        <v>131</v>
      </c>
      <c r="V94" s="51">
        <f>V89*V88</f>
        <v>25</v>
      </c>
      <c r="W94" s="35" t="s">
        <v>132</v>
      </c>
      <c r="X94" s="35"/>
      <c r="Y94" s="35"/>
      <c r="Z94" s="35"/>
      <c r="AA94" s="35"/>
    </row>
  </sheetData>
  <sheetProtection algorithmName="SHA-512" hashValue="KVwqLTTSWVLrIcMzAcrVC2OZnPus4bvpEtm+mQMBHXSbtPjRcAjuu+7pGByNXwgWhFolPzN/PMY+/c/ozcVFgA==" saltValue="qZk/no3lBiZFWysiNi2/tQ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7A4E-39D4-4DF5-BB51-320BFF698BF9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4" max="4" width="12.21875" customWidth="1"/>
    <col min="8" max="8" width="12.109375" bestFit="1" customWidth="1"/>
    <col min="9" max="9" width="11.77734375" bestFit="1" customWidth="1"/>
    <col min="10" max="10" width="5.77734375" customWidth="1"/>
    <col min="11" max="11" width="16" customWidth="1"/>
    <col min="13" max="13" width="12.21875" customWidth="1"/>
    <col min="18" max="18" width="11.77734375" bestFit="1" customWidth="1"/>
    <col min="19" max="19" width="5.77734375" customWidth="1"/>
    <col min="20" max="20" width="16" customWidth="1"/>
    <col min="22" max="22" width="12.21875" customWidth="1"/>
    <col min="27" max="27" width="11.77734375" bestFit="1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64" t="s">
        <v>134</v>
      </c>
      <c r="D2" s="64"/>
      <c r="E2" s="64"/>
      <c r="F2" s="64"/>
      <c r="G2" s="64"/>
      <c r="H2" s="64"/>
    </row>
    <row r="3" spans="2:22" ht="23.4" x14ac:dyDescent="0.45">
      <c r="C3" s="66" t="s">
        <v>94</v>
      </c>
      <c r="D3" s="66"/>
      <c r="E3" s="66"/>
      <c r="F3" s="66"/>
      <c r="G3" s="66"/>
      <c r="H3" s="66"/>
      <c r="K3" s="39"/>
      <c r="L3" s="40"/>
      <c r="M3" s="40"/>
      <c r="N3" s="40"/>
      <c r="O3" s="40"/>
      <c r="P3" s="40"/>
      <c r="Q3" s="40"/>
      <c r="R3" s="40"/>
      <c r="S3" s="40"/>
      <c r="T3" s="40"/>
      <c r="U3" s="40"/>
      <c r="V3" s="41"/>
    </row>
    <row r="4" spans="2:22" ht="18" x14ac:dyDescent="0.35">
      <c r="B4" s="69" t="s">
        <v>67</v>
      </c>
      <c r="C4" s="64" t="s">
        <v>33</v>
      </c>
      <c r="D4" s="64"/>
      <c r="E4" s="64"/>
      <c r="F4" s="64"/>
      <c r="G4" s="64"/>
      <c r="H4" s="64"/>
      <c r="I4" s="19" t="s">
        <v>27</v>
      </c>
      <c r="K4" s="42"/>
      <c r="V4" s="43"/>
    </row>
    <row r="5" spans="2:22" ht="14.4" customHeight="1" x14ac:dyDescent="0.3">
      <c r="B5" s="69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20" t="s">
        <v>31</v>
      </c>
      <c r="K5" s="42"/>
      <c r="V5" s="43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20" t="s">
        <v>1</v>
      </c>
      <c r="K6" s="42"/>
      <c r="V6" s="43"/>
    </row>
    <row r="7" spans="2:22" x14ac:dyDescent="0.3">
      <c r="B7" s="3" t="s">
        <v>2</v>
      </c>
      <c r="C7" s="4">
        <v>1500</v>
      </c>
      <c r="D7" s="5"/>
      <c r="E7" s="5"/>
      <c r="F7" s="5"/>
      <c r="G7" s="5"/>
      <c r="H7" s="5"/>
      <c r="I7" s="4">
        <f>SUM(D7:H7)-C7</f>
        <v>-1500</v>
      </c>
      <c r="K7" s="42"/>
      <c r="V7" s="43"/>
    </row>
    <row r="8" spans="2:22" x14ac:dyDescent="0.3">
      <c r="B8" s="3" t="s">
        <v>3</v>
      </c>
      <c r="C8" s="4">
        <f t="shared" ref="C8:C17" si="0">$D$89*$D$90</f>
        <v>1000</v>
      </c>
      <c r="D8" s="5"/>
      <c r="E8" s="5"/>
      <c r="F8" s="5"/>
      <c r="G8" s="5"/>
      <c r="H8" s="5"/>
      <c r="I8" s="4">
        <f>SUM(D8:H8)-C8-C7</f>
        <v>-2500</v>
      </c>
      <c r="K8" s="42"/>
      <c r="V8" s="43"/>
    </row>
    <row r="9" spans="2:22" x14ac:dyDescent="0.3">
      <c r="B9" s="3" t="s">
        <v>4</v>
      </c>
      <c r="C9" s="4">
        <f t="shared" si="0"/>
        <v>1000</v>
      </c>
      <c r="D9" s="5"/>
      <c r="E9" s="5"/>
      <c r="F9" s="5"/>
      <c r="G9" s="5"/>
      <c r="H9" s="5"/>
      <c r="I9" s="4">
        <f>SUM(D9:H9)-C9-C8-C7</f>
        <v>-3500</v>
      </c>
      <c r="K9" s="42"/>
      <c r="V9" s="43"/>
    </row>
    <row r="10" spans="2:22" x14ac:dyDescent="0.3">
      <c r="B10" s="3" t="s">
        <v>5</v>
      </c>
      <c r="C10" s="4">
        <f>$D$89*$D$90+JURIDICO!F11</f>
        <v>2300</v>
      </c>
      <c r="D10" s="5"/>
      <c r="E10" s="5"/>
      <c r="F10" s="5"/>
      <c r="G10" s="5"/>
      <c r="H10" s="5"/>
      <c r="I10" s="4">
        <f>SUM(D10:H10)-C10-C9-C8-C7</f>
        <v>-5800</v>
      </c>
      <c r="K10" s="42"/>
      <c r="V10" s="43"/>
    </row>
    <row r="11" spans="2:22" x14ac:dyDescent="0.3">
      <c r="B11" s="3" t="s">
        <v>6</v>
      </c>
      <c r="C11" s="4">
        <f t="shared" si="0"/>
        <v>1000</v>
      </c>
      <c r="D11" s="5"/>
      <c r="E11" s="5"/>
      <c r="F11" s="5"/>
      <c r="G11" s="5"/>
      <c r="H11" s="5"/>
      <c r="I11" s="4">
        <f>SUM(D11:H11)-C11-C10-C9-C8-C7</f>
        <v>-6800</v>
      </c>
      <c r="K11" s="42"/>
      <c r="V11" s="43"/>
    </row>
    <row r="12" spans="2:22" x14ac:dyDescent="0.3">
      <c r="B12" s="3" t="s">
        <v>7</v>
      </c>
      <c r="C12" s="4">
        <f t="shared" si="0"/>
        <v>1000</v>
      </c>
      <c r="D12" s="5"/>
      <c r="E12" s="5"/>
      <c r="F12" s="5"/>
      <c r="G12" s="5"/>
      <c r="H12" s="5"/>
      <c r="I12" s="4">
        <f>SUM(D12:H12)-C12-C11-C10-C9-C8-C7</f>
        <v>-7800</v>
      </c>
      <c r="K12" s="42"/>
      <c r="V12" s="43"/>
    </row>
    <row r="13" spans="2:22" x14ac:dyDescent="0.3">
      <c r="B13" s="3" t="s">
        <v>8</v>
      </c>
      <c r="C13" s="4">
        <f>$D$89*$D$90+JURIDICO!F14</f>
        <v>2300</v>
      </c>
      <c r="D13" s="17">
        <f>($D$82*$D$81)*$D$89</f>
        <v>1200</v>
      </c>
      <c r="E13" s="9"/>
      <c r="F13" s="9"/>
      <c r="G13" s="9"/>
      <c r="H13" s="9"/>
      <c r="I13" s="4">
        <f>SUM(D13:H13)-C13-C12-C11-C10-C9-C8-C7</f>
        <v>-8900</v>
      </c>
      <c r="K13" s="42"/>
      <c r="V13" s="43"/>
    </row>
    <row r="14" spans="2:22" x14ac:dyDescent="0.3">
      <c r="B14" s="3" t="s">
        <v>9</v>
      </c>
      <c r="C14" s="4">
        <f t="shared" si="0"/>
        <v>1000</v>
      </c>
      <c r="D14" s="8">
        <f t="shared" ref="D14:D30" si="1">((($D$83*$D$84)*$D$86)*($D$89))</f>
        <v>840</v>
      </c>
      <c r="E14" s="9"/>
      <c r="F14" s="9"/>
      <c r="G14" s="9"/>
      <c r="H14" s="9"/>
      <c r="I14" s="4">
        <f>SUM(D13:H14)-C14-C13-C12-C11-C10-C9-C8-C7</f>
        <v>-9060</v>
      </c>
      <c r="K14" s="42"/>
      <c r="V14" s="43"/>
    </row>
    <row r="15" spans="2:22" x14ac:dyDescent="0.3">
      <c r="B15" s="3" t="s">
        <v>10</v>
      </c>
      <c r="C15" s="4">
        <f t="shared" si="0"/>
        <v>1000</v>
      </c>
      <c r="D15" s="8">
        <f t="shared" si="1"/>
        <v>840</v>
      </c>
      <c r="I15" s="4">
        <f>SUM(D13:H15)-C15-C14-C13-C12-C11-C10-C9-C8-C7</f>
        <v>-9220</v>
      </c>
      <c r="K15" s="42"/>
      <c r="V15" s="43"/>
    </row>
    <row r="16" spans="2:22" x14ac:dyDescent="0.3">
      <c r="B16" s="3" t="s">
        <v>11</v>
      </c>
      <c r="C16" s="4">
        <f t="shared" si="0"/>
        <v>1000</v>
      </c>
      <c r="D16" s="8">
        <f t="shared" si="1"/>
        <v>840</v>
      </c>
      <c r="F16" s="9"/>
      <c r="G16" s="9"/>
      <c r="H16" s="9"/>
      <c r="I16" s="4">
        <f>SUM(D13:H16)-C16-C15-C14-C13-C12-C11-C10-C9-C8-C7</f>
        <v>-9380</v>
      </c>
      <c r="K16" s="42"/>
      <c r="V16" s="43"/>
    </row>
    <row r="17" spans="2:22" x14ac:dyDescent="0.3">
      <c r="B17" s="3" t="s">
        <v>12</v>
      </c>
      <c r="C17" s="4">
        <f t="shared" si="0"/>
        <v>1000</v>
      </c>
      <c r="D17" s="8">
        <f t="shared" si="1"/>
        <v>840</v>
      </c>
      <c r="E17" s="17">
        <f>($D$82*$D$81)*$D$89</f>
        <v>1200</v>
      </c>
      <c r="F17" s="9"/>
      <c r="G17" s="9"/>
      <c r="H17" s="9"/>
      <c r="I17" s="4">
        <f>SUM(D13:H17)-C17-C16-C15-C14-C13-C12-C11-C10-C9-C8-C7</f>
        <v>-8340</v>
      </c>
      <c r="K17" s="42"/>
      <c r="V17" s="43"/>
    </row>
    <row r="18" spans="2:22" x14ac:dyDescent="0.3">
      <c r="B18" s="3" t="s">
        <v>13</v>
      </c>
      <c r="D18" s="8">
        <f t="shared" si="1"/>
        <v>840</v>
      </c>
      <c r="E18" s="8">
        <f t="shared" ref="E18:E30" si="2">((($D$83*$D$84)*$D$86)*($D$89))</f>
        <v>840</v>
      </c>
      <c r="I18" s="4">
        <f>SUM(D13:H18)-C18-C17-C16-C15-C14-C13-C12-C11-C10-C9-C8-C7</f>
        <v>-6660</v>
      </c>
      <c r="K18" s="42"/>
      <c r="V18" s="43"/>
    </row>
    <row r="19" spans="2:22" x14ac:dyDescent="0.3">
      <c r="B19" s="3" t="s">
        <v>14</v>
      </c>
      <c r="D19" s="8">
        <f t="shared" si="1"/>
        <v>840</v>
      </c>
      <c r="E19" s="8">
        <f t="shared" si="2"/>
        <v>840</v>
      </c>
      <c r="G19" s="9"/>
      <c r="H19" s="9"/>
      <c r="I19" s="4">
        <f>SUM(D13:H19)-C19-C18-C17-C16-C15-C14-C13-C12-C11-C10-C9-C8-C7</f>
        <v>-4980</v>
      </c>
      <c r="K19" s="42"/>
      <c r="V19" s="43"/>
    </row>
    <row r="20" spans="2:22" x14ac:dyDescent="0.3">
      <c r="B20" s="3" t="s">
        <v>15</v>
      </c>
      <c r="D20" s="8">
        <f t="shared" si="1"/>
        <v>840</v>
      </c>
      <c r="E20" s="8">
        <f t="shared" si="2"/>
        <v>840</v>
      </c>
      <c r="G20" s="9"/>
      <c r="H20" s="9"/>
      <c r="I20" s="4">
        <f>SUM(D13:H20)-C20-C19-C18-C17-C16-C15-C14-C13-C12-C11-C10-C9-C8-C7</f>
        <v>-3300</v>
      </c>
      <c r="K20" s="42"/>
      <c r="V20" s="43"/>
    </row>
    <row r="21" spans="2:22" x14ac:dyDescent="0.3">
      <c r="B21" s="3" t="s">
        <v>16</v>
      </c>
      <c r="D21" s="8">
        <f t="shared" si="1"/>
        <v>840</v>
      </c>
      <c r="E21" s="8">
        <f t="shared" si="2"/>
        <v>840</v>
      </c>
      <c r="F21" s="17">
        <f>($D$82*$D$81)*$D$89</f>
        <v>1200</v>
      </c>
      <c r="I21" s="4">
        <f>SUM(D13:H21)-C21-C20-C19-C18-C17-C16-C15-C14-C13-C12-C11-C10-C9-C8-C7</f>
        <v>-420</v>
      </c>
      <c r="K21" s="42"/>
      <c r="V21" s="43"/>
    </row>
    <row r="22" spans="2:22" x14ac:dyDescent="0.3">
      <c r="B22" s="14" t="s">
        <v>17</v>
      </c>
      <c r="D22" s="8">
        <f t="shared" si="1"/>
        <v>840</v>
      </c>
      <c r="E22" s="8">
        <f t="shared" si="2"/>
        <v>840</v>
      </c>
      <c r="F22" s="8">
        <f t="shared" ref="F22:F30" si="3">((($D$83*$D$84)*$D$86)*($D$89))</f>
        <v>840</v>
      </c>
      <c r="H22" s="9"/>
      <c r="I22" s="10">
        <f>SUM(D13:H22)-C22-C21-C20-C19-C18-C17-C16-C15-C14-C13-C12-C11-C10-C9-C8-C7</f>
        <v>2100</v>
      </c>
      <c r="K22" s="42"/>
      <c r="V22" s="43"/>
    </row>
    <row r="23" spans="2:22" x14ac:dyDescent="0.3">
      <c r="B23" s="14" t="s">
        <v>18</v>
      </c>
      <c r="D23" s="8">
        <f t="shared" si="1"/>
        <v>840</v>
      </c>
      <c r="E23" s="8">
        <f t="shared" si="2"/>
        <v>840</v>
      </c>
      <c r="F23" s="8">
        <f t="shared" si="3"/>
        <v>840</v>
      </c>
      <c r="H23" s="9"/>
      <c r="I23" s="10">
        <f t="shared" ref="I23:I26" si="4">SUM(D23:H23)-C23</f>
        <v>2520</v>
      </c>
      <c r="K23" s="42"/>
      <c r="V23" s="43"/>
    </row>
    <row r="24" spans="2:22" x14ac:dyDescent="0.3">
      <c r="B24" s="14" t="s">
        <v>19</v>
      </c>
      <c r="D24" s="8">
        <f t="shared" si="1"/>
        <v>840</v>
      </c>
      <c r="E24" s="8">
        <f t="shared" si="2"/>
        <v>840</v>
      </c>
      <c r="F24" s="8">
        <f t="shared" si="3"/>
        <v>840</v>
      </c>
      <c r="I24" s="10">
        <f t="shared" si="4"/>
        <v>2520</v>
      </c>
      <c r="K24" s="42"/>
      <c r="V24" s="43"/>
    </row>
    <row r="25" spans="2:22" x14ac:dyDescent="0.3">
      <c r="B25" s="14" t="s">
        <v>20</v>
      </c>
      <c r="D25" s="8">
        <f t="shared" si="1"/>
        <v>840</v>
      </c>
      <c r="E25" s="8">
        <f t="shared" si="2"/>
        <v>840</v>
      </c>
      <c r="F25" s="8">
        <f t="shared" si="3"/>
        <v>840</v>
      </c>
      <c r="G25" s="17">
        <f>($D$82*$D$81)*$D$89</f>
        <v>1200</v>
      </c>
      <c r="I25" s="10">
        <f t="shared" si="4"/>
        <v>3720</v>
      </c>
      <c r="K25" s="42"/>
      <c r="V25" s="43"/>
    </row>
    <row r="26" spans="2:22" x14ac:dyDescent="0.3">
      <c r="B26" s="14" t="s">
        <v>21</v>
      </c>
      <c r="D26" s="8">
        <f t="shared" si="1"/>
        <v>840</v>
      </c>
      <c r="E26" s="8">
        <f t="shared" si="2"/>
        <v>840</v>
      </c>
      <c r="F26" s="8">
        <f t="shared" si="3"/>
        <v>840</v>
      </c>
      <c r="G26" s="8">
        <f>((($D$83*$D$84)*$D$86)*($D$89))</f>
        <v>840</v>
      </c>
      <c r="I26" s="10">
        <f t="shared" si="4"/>
        <v>3360</v>
      </c>
      <c r="K26" s="42"/>
      <c r="V26" s="43"/>
    </row>
    <row r="27" spans="2:22" x14ac:dyDescent="0.3">
      <c r="B27" s="14" t="s">
        <v>22</v>
      </c>
      <c r="D27" s="8">
        <f t="shared" si="1"/>
        <v>840</v>
      </c>
      <c r="E27" s="8">
        <f t="shared" si="2"/>
        <v>840</v>
      </c>
      <c r="F27" s="8">
        <f t="shared" si="3"/>
        <v>840</v>
      </c>
      <c r="G27" s="8">
        <f>((($D$83*$D$84)*$D$86)*($D$89))</f>
        <v>840</v>
      </c>
      <c r="I27" s="10">
        <f>SUM(D27:H27)-C27</f>
        <v>3360</v>
      </c>
      <c r="K27" s="42"/>
      <c r="V27" s="43"/>
    </row>
    <row r="28" spans="2:22" x14ac:dyDescent="0.3">
      <c r="B28" s="14" t="s">
        <v>23</v>
      </c>
      <c r="D28" s="8">
        <f t="shared" si="1"/>
        <v>840</v>
      </c>
      <c r="E28" s="8">
        <f t="shared" si="2"/>
        <v>840</v>
      </c>
      <c r="F28" s="8">
        <f t="shared" si="3"/>
        <v>840</v>
      </c>
      <c r="G28" s="8">
        <f>((($D$83*$D$84)*$D$86)*($D$89))</f>
        <v>840</v>
      </c>
      <c r="I28" s="10">
        <f>SUM(D28:H28)-C28</f>
        <v>3360</v>
      </c>
      <c r="K28" s="42"/>
      <c r="V28" s="43"/>
    </row>
    <row r="29" spans="2:22" x14ac:dyDescent="0.3">
      <c r="B29" s="14" t="s">
        <v>24</v>
      </c>
      <c r="D29" s="8">
        <f t="shared" si="1"/>
        <v>840</v>
      </c>
      <c r="E29" s="8">
        <f t="shared" si="2"/>
        <v>840</v>
      </c>
      <c r="F29" s="8">
        <f t="shared" si="3"/>
        <v>840</v>
      </c>
      <c r="G29" s="8">
        <f>((($D$83*$D$84)*$D$86)*($D$89))</f>
        <v>840</v>
      </c>
      <c r="H29" s="17">
        <f>($D$82*$D$81)*$D$89</f>
        <v>1200</v>
      </c>
      <c r="I29" s="10">
        <f>SUM(D29:H29)-C29</f>
        <v>4560</v>
      </c>
      <c r="K29" s="42"/>
      <c r="V29" s="43"/>
    </row>
    <row r="30" spans="2:22" x14ac:dyDescent="0.3">
      <c r="B30" s="14" t="s">
        <v>25</v>
      </c>
      <c r="D30" s="8">
        <f t="shared" si="1"/>
        <v>840</v>
      </c>
      <c r="E30" s="8">
        <f t="shared" si="2"/>
        <v>840</v>
      </c>
      <c r="F30" s="8">
        <f t="shared" si="3"/>
        <v>840</v>
      </c>
      <c r="G30" s="8">
        <f>((($D$83*$D$84)*$D$86)*($D$89))</f>
        <v>840</v>
      </c>
      <c r="H30" s="8">
        <f>((($D$83*$D$84)*$D$86)*($D$89))</f>
        <v>840</v>
      </c>
      <c r="I30" s="10">
        <f t="shared" ref="I30" si="5">SUM(D30:H30)-C30</f>
        <v>4200</v>
      </c>
      <c r="K30" s="42"/>
      <c r="V30" s="43"/>
    </row>
    <row r="31" spans="2:22" x14ac:dyDescent="0.3">
      <c r="B31" s="3" t="s">
        <v>29</v>
      </c>
      <c r="C31" s="6">
        <f>SUM(C7:C30)</f>
        <v>14100</v>
      </c>
      <c r="D31" s="10">
        <f t="shared" ref="D31:H31" si="6">SUM(D7:D30)</f>
        <v>15480</v>
      </c>
      <c r="E31" s="10">
        <f t="shared" si="6"/>
        <v>12120</v>
      </c>
      <c r="F31" s="10">
        <f t="shared" si="6"/>
        <v>8760</v>
      </c>
      <c r="G31" s="10">
        <f t="shared" si="6"/>
        <v>5400</v>
      </c>
      <c r="H31" s="10">
        <f t="shared" si="6"/>
        <v>2040</v>
      </c>
      <c r="I31" s="10">
        <f>SUM(D31:H31)-C31</f>
        <v>29700</v>
      </c>
      <c r="K31" s="42"/>
      <c r="V31" s="43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4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6"/>
    </row>
    <row r="33" spans="2:9" x14ac:dyDescent="0.3">
      <c r="B33" s="14" t="s">
        <v>37</v>
      </c>
      <c r="C33" s="27" t="s">
        <v>35</v>
      </c>
      <c r="D33" s="27">
        <f>D42</f>
        <v>4</v>
      </c>
      <c r="E33" s="27" t="s">
        <v>80</v>
      </c>
      <c r="F33" s="27"/>
      <c r="G33" s="25"/>
      <c r="H33" s="25"/>
      <c r="I33" s="25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  <c r="H34" s="48"/>
    </row>
    <row r="35" spans="2:9" x14ac:dyDescent="0.3">
      <c r="B35" s="14" t="s">
        <v>39</v>
      </c>
      <c r="C35" t="s">
        <v>40</v>
      </c>
      <c r="D35" s="15">
        <v>1500</v>
      </c>
      <c r="E35" t="s">
        <v>54</v>
      </c>
      <c r="F35" s="16">
        <f>D35*D34</f>
        <v>300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v>10500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525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0.4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210</v>
      </c>
      <c r="E40" t="s">
        <v>126</v>
      </c>
    </row>
    <row r="41" spans="2:9" x14ac:dyDescent="0.3">
      <c r="B41" s="14" t="s">
        <v>56</v>
      </c>
      <c r="C41" t="s">
        <v>57</v>
      </c>
      <c r="D41" s="47">
        <v>5</v>
      </c>
      <c r="E41" t="s">
        <v>58</v>
      </c>
    </row>
    <row r="42" spans="2:9" x14ac:dyDescent="0.3">
      <c r="B42" s="14" t="s">
        <v>60</v>
      </c>
      <c r="C42" t="s">
        <v>57</v>
      </c>
      <c r="D42" s="47">
        <v>4</v>
      </c>
      <c r="E42" t="s">
        <v>61</v>
      </c>
    </row>
    <row r="43" spans="2:9" x14ac:dyDescent="0.3">
      <c r="B43" s="14" t="s">
        <v>64</v>
      </c>
      <c r="C43" t="s">
        <v>62</v>
      </c>
      <c r="D43" s="15">
        <v>250</v>
      </c>
      <c r="E43" t="s">
        <v>63</v>
      </c>
    </row>
    <row r="44" spans="2:9" x14ac:dyDescent="0.3">
      <c r="B44" s="14" t="s">
        <v>71</v>
      </c>
      <c r="C44" t="s">
        <v>73</v>
      </c>
      <c r="D44" s="47">
        <f>COUNTA(D14:D20)+COUNTA(E18:E20)</f>
        <v>10</v>
      </c>
      <c r="E44" t="s">
        <v>72</v>
      </c>
      <c r="G44" s="47">
        <f>COUNTA(D13,E17,F21)*D42</f>
        <v>12</v>
      </c>
      <c r="H44" t="s">
        <v>74</v>
      </c>
    </row>
    <row r="45" spans="2:9" x14ac:dyDescent="0.3">
      <c r="B45" s="14" t="s">
        <v>75</v>
      </c>
      <c r="C45" s="35" t="s">
        <v>76</v>
      </c>
      <c r="D45" s="35" t="str">
        <f>B22</f>
        <v>Mes 16</v>
      </c>
      <c r="E45" s="49" t="s">
        <v>138</v>
      </c>
      <c r="F45" s="50">
        <f>I31/C31</f>
        <v>2.1063829787234041</v>
      </c>
      <c r="G45" t="s">
        <v>139</v>
      </c>
    </row>
    <row r="46" spans="2:9" x14ac:dyDescent="0.3">
      <c r="B46" s="14" t="s">
        <v>127</v>
      </c>
      <c r="C46" s="35" t="s">
        <v>128</v>
      </c>
      <c r="D46" s="37">
        <f>I31</f>
        <v>29700</v>
      </c>
      <c r="E46" s="35" t="s">
        <v>129</v>
      </c>
      <c r="F46" s="35"/>
    </row>
    <row r="47" spans="2:9" x14ac:dyDescent="0.3">
      <c r="B47" s="14" t="s">
        <v>130</v>
      </c>
      <c r="C47" s="35" t="s">
        <v>131</v>
      </c>
      <c r="D47" s="51">
        <f>D42*D41</f>
        <v>20</v>
      </c>
      <c r="E47" s="35" t="s">
        <v>132</v>
      </c>
      <c r="F47" s="35"/>
      <c r="G47" s="35"/>
      <c r="H47" s="35"/>
      <c r="I47" s="35"/>
    </row>
    <row r="49" spans="2:27" ht="18" x14ac:dyDescent="0.35">
      <c r="C49" s="64" t="s">
        <v>135</v>
      </c>
      <c r="D49" s="64"/>
      <c r="E49" s="64"/>
      <c r="F49" s="64"/>
      <c r="G49" s="64"/>
      <c r="H49" s="64"/>
      <c r="L49" s="64" t="s">
        <v>136</v>
      </c>
      <c r="M49" s="64"/>
      <c r="N49" s="64"/>
      <c r="O49" s="64"/>
      <c r="P49" s="64"/>
      <c r="Q49" s="64"/>
      <c r="U49" s="64" t="s">
        <v>137</v>
      </c>
      <c r="V49" s="64"/>
      <c r="W49" s="64"/>
      <c r="X49" s="64"/>
      <c r="Y49" s="64"/>
      <c r="Z49" s="64"/>
    </row>
    <row r="50" spans="2:27" ht="23.4" x14ac:dyDescent="0.45">
      <c r="C50" s="66" t="s">
        <v>95</v>
      </c>
      <c r="D50" s="66"/>
      <c r="E50" s="66"/>
      <c r="F50" s="66"/>
      <c r="G50" s="66"/>
      <c r="H50" s="66"/>
      <c r="L50" s="66" t="s">
        <v>96</v>
      </c>
      <c r="M50" s="66"/>
      <c r="N50" s="66"/>
      <c r="O50" s="66"/>
      <c r="P50" s="66"/>
      <c r="Q50" s="66"/>
      <c r="U50" s="66" t="s">
        <v>97</v>
      </c>
      <c r="V50" s="66"/>
      <c r="W50" s="66"/>
      <c r="X50" s="66"/>
      <c r="Y50" s="66"/>
      <c r="Z50" s="66"/>
    </row>
    <row r="51" spans="2:27" ht="18" x14ac:dyDescent="0.35">
      <c r="B51" s="69" t="s">
        <v>67</v>
      </c>
      <c r="C51" s="64" t="s">
        <v>30</v>
      </c>
      <c r="D51" s="64"/>
      <c r="E51" s="64"/>
      <c r="F51" s="64"/>
      <c r="G51" s="64"/>
      <c r="H51" s="64"/>
      <c r="I51" s="19" t="s">
        <v>27</v>
      </c>
      <c r="K51" s="69" t="s">
        <v>67</v>
      </c>
      <c r="L51" s="64" t="s">
        <v>34</v>
      </c>
      <c r="M51" s="64"/>
      <c r="N51" s="64"/>
      <c r="O51" s="64"/>
      <c r="P51" s="64"/>
      <c r="Q51" s="64"/>
      <c r="R51" s="19" t="s">
        <v>27</v>
      </c>
      <c r="T51" s="69" t="s">
        <v>67</v>
      </c>
      <c r="U51" s="64" t="s">
        <v>79</v>
      </c>
      <c r="V51" s="64"/>
      <c r="W51" s="64"/>
      <c r="X51" s="64"/>
      <c r="Y51" s="64"/>
      <c r="Z51" s="64"/>
      <c r="AA51" s="19" t="s">
        <v>27</v>
      </c>
    </row>
    <row r="52" spans="2:27" x14ac:dyDescent="0.3">
      <c r="B52" s="69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20" t="s">
        <v>31</v>
      </c>
      <c r="K52" s="69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20" t="s">
        <v>31</v>
      </c>
      <c r="T52" s="69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20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20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20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20" t="s">
        <v>1</v>
      </c>
    </row>
    <row r="54" spans="2:27" x14ac:dyDescent="0.3">
      <c r="B54" s="3" t="s">
        <v>2</v>
      </c>
      <c r="C54" s="4">
        <f>C7</f>
        <v>1500</v>
      </c>
      <c r="D54" s="5"/>
      <c r="E54" s="5"/>
      <c r="F54" s="5"/>
      <c r="G54" s="5"/>
      <c r="H54" s="5"/>
      <c r="I54" s="4">
        <f>SUM(D54:H54)-C54</f>
        <v>-1500</v>
      </c>
      <c r="K54" s="3" t="s">
        <v>2</v>
      </c>
      <c r="L54" s="4">
        <f>C54</f>
        <v>1500</v>
      </c>
      <c r="M54" s="5"/>
      <c r="N54" s="5"/>
      <c r="O54" s="5"/>
      <c r="P54" s="5"/>
      <c r="Q54" s="5"/>
      <c r="R54" s="4">
        <f>SUM(M54:Q54)-L54</f>
        <v>-1500</v>
      </c>
      <c r="T54" s="3" t="s">
        <v>2</v>
      </c>
      <c r="U54" s="4">
        <f>L54</f>
        <v>1500</v>
      </c>
      <c r="V54" s="5"/>
      <c r="W54" s="5"/>
      <c r="X54" s="5"/>
      <c r="Y54" s="5"/>
      <c r="Z54" s="5"/>
      <c r="AA54" s="4">
        <f>SUM(V54:Z54)-U54</f>
        <v>-1500</v>
      </c>
    </row>
    <row r="55" spans="2:27" x14ac:dyDescent="0.3">
      <c r="B55" s="3" t="s">
        <v>3</v>
      </c>
      <c r="C55" s="4">
        <f t="shared" ref="C55:C64" si="7">C8</f>
        <v>1000</v>
      </c>
      <c r="D55" s="5"/>
      <c r="E55" s="5"/>
      <c r="F55" s="5"/>
      <c r="G55" s="5"/>
      <c r="H55" s="5"/>
      <c r="I55" s="4">
        <f>SUM(D55:H55)-C55-C54</f>
        <v>-2500</v>
      </c>
      <c r="K55" s="3" t="s">
        <v>3</v>
      </c>
      <c r="L55" s="4">
        <f t="shared" ref="L55:L64" si="8">C55</f>
        <v>1000</v>
      </c>
      <c r="M55" s="5"/>
      <c r="N55" s="5"/>
      <c r="O55" s="5"/>
      <c r="P55" s="5"/>
      <c r="Q55" s="5"/>
      <c r="R55" s="4">
        <f>SUM(M55:Q55)-L55-L54</f>
        <v>-2500</v>
      </c>
      <c r="T55" s="3" t="s">
        <v>3</v>
      </c>
      <c r="U55" s="4">
        <f t="shared" ref="U55:U64" si="9">L55</f>
        <v>1000</v>
      </c>
      <c r="V55" s="5"/>
      <c r="W55" s="5"/>
      <c r="X55" s="5"/>
      <c r="Y55" s="5"/>
      <c r="Z55" s="5"/>
      <c r="AA55" s="4">
        <f>SUM(V55:Z55)-U55-U54</f>
        <v>-2500</v>
      </c>
    </row>
    <row r="56" spans="2:27" x14ac:dyDescent="0.3">
      <c r="B56" s="3" t="s">
        <v>4</v>
      </c>
      <c r="C56" s="4">
        <f t="shared" si="7"/>
        <v>1000</v>
      </c>
      <c r="D56" s="5"/>
      <c r="E56" s="5"/>
      <c r="F56" s="5"/>
      <c r="G56" s="5"/>
      <c r="H56" s="5"/>
      <c r="I56" s="4">
        <f>SUM(D56:H56)-C56-C55-C54</f>
        <v>-3500</v>
      </c>
      <c r="K56" s="3" t="s">
        <v>4</v>
      </c>
      <c r="L56" s="4">
        <f t="shared" si="8"/>
        <v>1000</v>
      </c>
      <c r="M56" s="5"/>
      <c r="N56" s="5"/>
      <c r="O56" s="5"/>
      <c r="P56" s="5"/>
      <c r="Q56" s="5"/>
      <c r="R56" s="4">
        <f>SUM(M56:Q56)-L56-L55-L54</f>
        <v>-3500</v>
      </c>
      <c r="T56" s="3" t="s">
        <v>4</v>
      </c>
      <c r="U56" s="4">
        <f t="shared" si="9"/>
        <v>1000</v>
      </c>
      <c r="V56" s="5"/>
      <c r="W56" s="5"/>
      <c r="X56" s="5"/>
      <c r="Y56" s="5"/>
      <c r="Z56" s="5"/>
      <c r="AA56" s="4">
        <f>SUM(V56:Z56)-U56-U55-U54</f>
        <v>-3500</v>
      </c>
    </row>
    <row r="57" spans="2:27" x14ac:dyDescent="0.3">
      <c r="B57" s="3" t="s">
        <v>5</v>
      </c>
      <c r="C57" s="4">
        <f t="shared" si="7"/>
        <v>2300</v>
      </c>
      <c r="D57" s="5"/>
      <c r="E57" s="5"/>
      <c r="F57" s="5"/>
      <c r="G57" s="5"/>
      <c r="H57" s="5"/>
      <c r="I57" s="4">
        <f>SUM(D57:H57)-C57-C56-C55-C54</f>
        <v>-5800</v>
      </c>
      <c r="K57" s="3" t="s">
        <v>5</v>
      </c>
      <c r="L57" s="4">
        <f t="shared" si="8"/>
        <v>2300</v>
      </c>
      <c r="M57" s="5"/>
      <c r="N57" s="5"/>
      <c r="O57" s="5"/>
      <c r="P57" s="5"/>
      <c r="Q57" s="5"/>
      <c r="R57" s="4">
        <f>SUM(M57:Q57)-L57-L56-L55-L54</f>
        <v>-5800</v>
      </c>
      <c r="T57" s="3" t="s">
        <v>5</v>
      </c>
      <c r="U57" s="4">
        <f t="shared" si="9"/>
        <v>2300</v>
      </c>
      <c r="V57" s="5"/>
      <c r="W57" s="5"/>
      <c r="X57" s="5"/>
      <c r="Y57" s="5"/>
      <c r="Z57" s="5"/>
      <c r="AA57" s="4">
        <f>SUM(V57:Z57)-U57-U56-U55-U54</f>
        <v>-5800</v>
      </c>
    </row>
    <row r="58" spans="2:27" x14ac:dyDescent="0.3">
      <c r="B58" s="3" t="s">
        <v>6</v>
      </c>
      <c r="C58" s="4">
        <f t="shared" si="7"/>
        <v>1000</v>
      </c>
      <c r="D58" s="5"/>
      <c r="E58" s="5"/>
      <c r="F58" s="5"/>
      <c r="G58" s="5"/>
      <c r="H58" s="5"/>
      <c r="I58" s="4">
        <f>SUM(D58:H58)-C58-C57-C56-C55-C54</f>
        <v>-6800</v>
      </c>
      <c r="K58" s="3" t="s">
        <v>6</v>
      </c>
      <c r="L58" s="4">
        <f t="shared" si="8"/>
        <v>1000</v>
      </c>
      <c r="M58" s="5"/>
      <c r="N58" s="5"/>
      <c r="O58" s="5"/>
      <c r="P58" s="5"/>
      <c r="Q58" s="5"/>
      <c r="R58" s="4">
        <f>SUM(M58:Q58)-L58-L57-L56-L55-L54</f>
        <v>-6800</v>
      </c>
      <c r="T58" s="3" t="s">
        <v>6</v>
      </c>
      <c r="U58" s="4">
        <f t="shared" si="9"/>
        <v>1000</v>
      </c>
      <c r="V58" s="5"/>
      <c r="W58" s="5"/>
      <c r="X58" s="5"/>
      <c r="Y58" s="5"/>
      <c r="Z58" s="5"/>
      <c r="AA58" s="4">
        <f>SUM(V58:Z58)-U58-U57-U56-U55-U54</f>
        <v>-6800</v>
      </c>
    </row>
    <row r="59" spans="2:27" x14ac:dyDescent="0.3">
      <c r="B59" s="3" t="s">
        <v>7</v>
      </c>
      <c r="C59" s="4">
        <f t="shared" si="7"/>
        <v>1000</v>
      </c>
      <c r="D59" s="5"/>
      <c r="E59" s="5"/>
      <c r="F59" s="5"/>
      <c r="G59" s="5"/>
      <c r="H59" s="5"/>
      <c r="I59" s="4">
        <f>SUM(D59:H59)-C59-C58-C57-C56-C55-C54</f>
        <v>-7800</v>
      </c>
      <c r="K59" s="3" t="s">
        <v>7</v>
      </c>
      <c r="L59" s="4">
        <f t="shared" si="8"/>
        <v>1000</v>
      </c>
      <c r="M59" s="5"/>
      <c r="N59" s="5"/>
      <c r="O59" s="5"/>
      <c r="P59" s="5"/>
      <c r="Q59" s="5"/>
      <c r="R59" s="4">
        <f>SUM(M59:Q59)-L59-L58-L57-L56-L55-L54</f>
        <v>-7800</v>
      </c>
      <c r="T59" s="3" t="s">
        <v>7</v>
      </c>
      <c r="U59" s="4">
        <f t="shared" si="9"/>
        <v>1000</v>
      </c>
      <c r="V59" s="5"/>
      <c r="W59" s="5"/>
      <c r="X59" s="5"/>
      <c r="Y59" s="5"/>
      <c r="Z59" s="5"/>
      <c r="AA59" s="4">
        <f>SUM(V59:Z59)-U59-U58-U57-U56-U55-U54</f>
        <v>-7800</v>
      </c>
    </row>
    <row r="60" spans="2:27" x14ac:dyDescent="0.3">
      <c r="B60" s="3" t="s">
        <v>8</v>
      </c>
      <c r="C60" s="4">
        <f t="shared" si="7"/>
        <v>2300</v>
      </c>
      <c r="D60" s="17">
        <f>($D$82*$D$81)*$D$89</f>
        <v>1200</v>
      </c>
      <c r="E60" s="9"/>
      <c r="F60" s="9"/>
      <c r="G60" s="9"/>
      <c r="H60" s="9"/>
      <c r="I60" s="4">
        <f>SUM(D60:H60)-C60-C59-C58-C57-C56-C55-C54</f>
        <v>-8900</v>
      </c>
      <c r="K60" s="3" t="s">
        <v>8</v>
      </c>
      <c r="L60" s="4">
        <f t="shared" si="8"/>
        <v>2300</v>
      </c>
      <c r="M60" s="17">
        <f>($D$82*$D$81)*$D$89</f>
        <v>1200</v>
      </c>
      <c r="N60" s="9"/>
      <c r="O60" s="9"/>
      <c r="P60" s="9"/>
      <c r="Q60" s="9"/>
      <c r="R60" s="4">
        <f>SUM(M60:Q60)-L60-L59-L58-L57-L56-L55-L54</f>
        <v>-8900</v>
      </c>
      <c r="T60" s="3" t="s">
        <v>8</v>
      </c>
      <c r="U60" s="4">
        <f t="shared" si="9"/>
        <v>2300</v>
      </c>
      <c r="V60" s="17">
        <f>($D$82*$D$81)*$D$89</f>
        <v>1200</v>
      </c>
      <c r="W60" s="9"/>
      <c r="X60" s="9"/>
      <c r="Y60" s="9"/>
      <c r="Z60" s="9"/>
      <c r="AA60" s="4">
        <f>SUM(V60:Z60)-U60-U59-U58-U57-U56-U55-U54</f>
        <v>-8900</v>
      </c>
    </row>
    <row r="61" spans="2:27" x14ac:dyDescent="0.3">
      <c r="B61" s="3" t="s">
        <v>9</v>
      </c>
      <c r="C61" s="4">
        <f t="shared" si="7"/>
        <v>1000</v>
      </c>
      <c r="D61" s="8">
        <f t="shared" ref="D61:D77" si="10">((($D$83*$D$84)*$D$86)*($D$89))</f>
        <v>840</v>
      </c>
      <c r="E61" s="9"/>
      <c r="F61" s="9"/>
      <c r="G61" s="9"/>
      <c r="H61" s="9"/>
      <c r="I61" s="4">
        <f>SUM(D60:H61)-C61-C60-C59-C58-C57-C56-C55-C54</f>
        <v>-9060</v>
      </c>
      <c r="K61" s="3" t="s">
        <v>9</v>
      </c>
      <c r="L61" s="4">
        <f t="shared" si="8"/>
        <v>1000</v>
      </c>
      <c r="M61" s="8">
        <f t="shared" ref="M61:M77" si="11">((($D$83*$D$84)*$D$86)*($D$89))</f>
        <v>840</v>
      </c>
      <c r="N61" s="9"/>
      <c r="O61" s="9"/>
      <c r="P61" s="9"/>
      <c r="Q61" s="9"/>
      <c r="R61" s="4">
        <f>SUM(M60:Q61)-L61-L60-L59-L58-L57-L56-L55-L54</f>
        <v>-9060</v>
      </c>
      <c r="T61" s="3" t="s">
        <v>9</v>
      </c>
      <c r="U61" s="4">
        <f t="shared" si="9"/>
        <v>1000</v>
      </c>
      <c r="V61" s="8">
        <f t="shared" ref="V61:V77" si="12">((($D$83*$D$84)*$D$86)*($D$89))</f>
        <v>840</v>
      </c>
      <c r="W61" s="17">
        <f>($D$82*$D$81)*$D$89</f>
        <v>1200</v>
      </c>
      <c r="X61" s="9"/>
      <c r="Y61" s="9"/>
      <c r="Z61" s="9"/>
      <c r="AA61" s="4">
        <f>SUM(V60:Z61)-U61-U60-U59-U58-U57-U56-U55-U54</f>
        <v>-7860</v>
      </c>
    </row>
    <row r="62" spans="2:27" x14ac:dyDescent="0.3">
      <c r="B62" s="3" t="s">
        <v>10</v>
      </c>
      <c r="C62" s="4">
        <f t="shared" si="7"/>
        <v>1000</v>
      </c>
      <c r="D62" s="8">
        <f t="shared" si="10"/>
        <v>840</v>
      </c>
      <c r="I62" s="4">
        <f>SUM(D60:H62)-C62-C61-C60-C59-C58-C57-C56-C55-C54</f>
        <v>-9220</v>
      </c>
      <c r="K62" s="3" t="s">
        <v>10</v>
      </c>
      <c r="L62" s="4">
        <f t="shared" si="8"/>
        <v>1000</v>
      </c>
      <c r="M62" s="8">
        <f t="shared" si="11"/>
        <v>840</v>
      </c>
      <c r="N62" s="17">
        <f>($D$82*$D$81)*$D$89</f>
        <v>1200</v>
      </c>
      <c r="O62" s="9"/>
      <c r="P62" s="9"/>
      <c r="Q62" s="9"/>
      <c r="R62" s="4">
        <f>SUM(M60:Q62)-L62-L61-L60-L59-L58-L57-L56-L55-L54</f>
        <v>-8020</v>
      </c>
      <c r="T62" s="3" t="s">
        <v>10</v>
      </c>
      <c r="U62" s="4">
        <f t="shared" si="9"/>
        <v>1000</v>
      </c>
      <c r="V62" s="8">
        <f t="shared" si="12"/>
        <v>840</v>
      </c>
      <c r="W62" s="8">
        <f t="shared" ref="W62:W77" si="13">((($D$83*$D$84)*$D$86)*($D$89))</f>
        <v>840</v>
      </c>
      <c r="X62" s="17">
        <f>($D$82*$D$81)*$D$89</f>
        <v>1200</v>
      </c>
      <c r="Y62" s="9"/>
      <c r="Z62" s="9"/>
      <c r="AA62" s="4">
        <f>SUM(V60:Z62)-U62-U61-U60-U59-U58-U57-U56-U55-U54</f>
        <v>-5980</v>
      </c>
    </row>
    <row r="63" spans="2:27" x14ac:dyDescent="0.3">
      <c r="B63" s="3" t="s">
        <v>11</v>
      </c>
      <c r="C63" s="4">
        <f t="shared" si="7"/>
        <v>1000</v>
      </c>
      <c r="D63" s="8">
        <f t="shared" si="10"/>
        <v>840</v>
      </c>
      <c r="E63" s="17">
        <f>($D$82*$D$81)*$D$89</f>
        <v>1200</v>
      </c>
      <c r="F63" s="9"/>
      <c r="G63" s="9"/>
      <c r="H63" s="9"/>
      <c r="I63" s="4">
        <f>SUM(D60:H63)-C63-C62-C61-C60-C59-C58-C57-C56-C55-C54</f>
        <v>-8180</v>
      </c>
      <c r="K63" s="3" t="s">
        <v>11</v>
      </c>
      <c r="L63" s="4">
        <f t="shared" si="8"/>
        <v>1000</v>
      </c>
      <c r="M63" s="8">
        <f t="shared" si="11"/>
        <v>840</v>
      </c>
      <c r="N63" s="8">
        <f t="shared" ref="N63:N77" si="14">((($D$83*$D$84)*$D$86)*($D$89))</f>
        <v>840</v>
      </c>
      <c r="O63" s="9"/>
      <c r="P63" s="9"/>
      <c r="Q63" s="9"/>
      <c r="R63" s="4">
        <f>SUM(M60:Q63)-L63-L62-L61-L60-L59-L58-L57-L56-L55-L54</f>
        <v>-7340</v>
      </c>
      <c r="T63" s="3" t="s">
        <v>11</v>
      </c>
      <c r="U63" s="4">
        <f t="shared" si="9"/>
        <v>1000</v>
      </c>
      <c r="V63" s="8">
        <f t="shared" si="12"/>
        <v>840</v>
      </c>
      <c r="W63" s="8">
        <f t="shared" si="13"/>
        <v>840</v>
      </c>
      <c r="X63" s="8">
        <f t="shared" ref="X63:X77" si="15">((($D$83*$D$84)*$D$86)*($D$89))</f>
        <v>840</v>
      </c>
      <c r="Y63" s="17">
        <f>($D$82*$D$81)*$D$89</f>
        <v>1200</v>
      </c>
      <c r="Z63" s="9"/>
      <c r="AA63" s="4">
        <f>SUM(V60:Z63)-U63-U62-U61-U60-U59-U58-U57-U56-U55-U54</f>
        <v>-3260</v>
      </c>
    </row>
    <row r="64" spans="2:27" x14ac:dyDescent="0.3">
      <c r="B64" s="3" t="s">
        <v>12</v>
      </c>
      <c r="C64" s="4">
        <f t="shared" si="7"/>
        <v>1000</v>
      </c>
      <c r="D64" s="8">
        <f t="shared" si="10"/>
        <v>840</v>
      </c>
      <c r="E64" s="8">
        <f t="shared" ref="E64:E77" si="16">((($D$83*$D$84)*$D$86)*($D$89))</f>
        <v>840</v>
      </c>
      <c r="F64" s="9"/>
      <c r="G64" s="9"/>
      <c r="H64" s="9"/>
      <c r="I64" s="4">
        <f>SUM(D60:H64)-C64-C63-C62-C61-C60-C59-C58-C57-C56-C55-C54</f>
        <v>-7500</v>
      </c>
      <c r="K64" s="3" t="s">
        <v>12</v>
      </c>
      <c r="L64" s="4">
        <f t="shared" si="8"/>
        <v>1000</v>
      </c>
      <c r="M64" s="8">
        <f t="shared" si="11"/>
        <v>840</v>
      </c>
      <c r="N64" s="8">
        <f t="shared" si="14"/>
        <v>840</v>
      </c>
      <c r="O64" s="17">
        <f>($D$82*$D$81)*$D$89</f>
        <v>1200</v>
      </c>
      <c r="P64" s="9"/>
      <c r="Q64" s="9"/>
      <c r="R64" s="4">
        <f>SUM(M60:Q64)-L64-L63-L62-L61-L60-L59-L58-L57-L56-L55-L54</f>
        <v>-5460</v>
      </c>
      <c r="T64" s="14" t="s">
        <v>12</v>
      </c>
      <c r="U64" s="4">
        <f t="shared" si="9"/>
        <v>1000</v>
      </c>
      <c r="V64" s="8">
        <f t="shared" si="12"/>
        <v>840</v>
      </c>
      <c r="W64" s="8">
        <f t="shared" si="13"/>
        <v>840</v>
      </c>
      <c r="X64" s="8">
        <f t="shared" si="15"/>
        <v>840</v>
      </c>
      <c r="Y64" s="8">
        <f t="shared" ref="Y64:Y77" si="17">((($D$83*$D$84)*$D$86)*($D$89))</f>
        <v>840</v>
      </c>
      <c r="Z64" s="17">
        <f>($D$82*$D$81)*$D$89</f>
        <v>1200</v>
      </c>
      <c r="AA64" s="10">
        <f>SUM(V60:Z64)-U64-U63-U62-U61-U60-U59-U58-U57-U56-U55-U54</f>
        <v>300</v>
      </c>
    </row>
    <row r="65" spans="2:27" x14ac:dyDescent="0.3">
      <c r="B65" s="3" t="s">
        <v>13</v>
      </c>
      <c r="D65" s="8">
        <f t="shared" si="10"/>
        <v>840</v>
      </c>
      <c r="E65" s="8">
        <f t="shared" si="16"/>
        <v>840</v>
      </c>
      <c r="I65" s="4">
        <f>SUM(D60:H65)-C65-C64-C63-C62-C61-C60-C59-C58-C57-C56-C55-C54</f>
        <v>-5820</v>
      </c>
      <c r="K65" s="3" t="s">
        <v>13</v>
      </c>
      <c r="M65" s="8">
        <f t="shared" si="11"/>
        <v>840</v>
      </c>
      <c r="N65" s="8">
        <f t="shared" si="14"/>
        <v>840</v>
      </c>
      <c r="O65" s="8">
        <f t="shared" ref="O65:O77" si="18">((($D$83*$D$84)*$D$86)*($D$89))</f>
        <v>840</v>
      </c>
      <c r="P65" s="9"/>
      <c r="Q65" s="9"/>
      <c r="R65" s="4">
        <f>SUM(M60:Q65)-L65-L64-L63-L62-L61-L60-L59-L58-L57-L56-L55-L54</f>
        <v>-2940</v>
      </c>
      <c r="T65" s="14" t="s">
        <v>13</v>
      </c>
      <c r="V65" s="8">
        <f t="shared" si="12"/>
        <v>840</v>
      </c>
      <c r="W65" s="8">
        <f t="shared" si="13"/>
        <v>840</v>
      </c>
      <c r="X65" s="8">
        <f t="shared" si="15"/>
        <v>840</v>
      </c>
      <c r="Y65" s="8">
        <f t="shared" si="17"/>
        <v>840</v>
      </c>
      <c r="Z65" s="8">
        <f t="shared" ref="Z65:Z77" si="19">((($D$83*$D$84)*$D$86)*($D$89))</f>
        <v>840</v>
      </c>
      <c r="AA65" s="10">
        <f t="shared" ref="AA65:AA66" si="20">SUM(V65:Z65)-U65</f>
        <v>4200</v>
      </c>
    </row>
    <row r="66" spans="2:27" x14ac:dyDescent="0.3">
      <c r="B66" s="3" t="s">
        <v>14</v>
      </c>
      <c r="D66" s="8">
        <f t="shared" si="10"/>
        <v>840</v>
      </c>
      <c r="E66" s="8">
        <f t="shared" si="16"/>
        <v>840</v>
      </c>
      <c r="F66" s="17">
        <f>($D$82*$D$81)*$D$89</f>
        <v>1200</v>
      </c>
      <c r="G66" s="9"/>
      <c r="H66" s="9"/>
      <c r="I66" s="4">
        <f>SUM(D60:H66)-C66-C65-C64-C63-C62-C61-C60-C59-C58-C57-C56-C55-C54</f>
        <v>-2940</v>
      </c>
      <c r="K66" s="14" t="s">
        <v>14</v>
      </c>
      <c r="M66" s="8">
        <f t="shared" si="11"/>
        <v>840</v>
      </c>
      <c r="N66" s="8">
        <f t="shared" si="14"/>
        <v>840</v>
      </c>
      <c r="O66" s="8">
        <f t="shared" si="18"/>
        <v>840</v>
      </c>
      <c r="P66" s="17">
        <f>($D$82*$D$81)*$D$89</f>
        <v>1200</v>
      </c>
      <c r="Q66" s="9"/>
      <c r="R66" s="10">
        <f>SUM(M60:Q66)-L66-L65-L64-L63-L62-L61-L60-L59-L58-L57-L56-L55-L54</f>
        <v>780</v>
      </c>
      <c r="T66" s="14" t="s">
        <v>14</v>
      </c>
      <c r="V66" s="8">
        <f t="shared" si="12"/>
        <v>840</v>
      </c>
      <c r="W66" s="8">
        <f t="shared" si="13"/>
        <v>840</v>
      </c>
      <c r="X66" s="8">
        <f t="shared" si="15"/>
        <v>840</v>
      </c>
      <c r="Y66" s="8">
        <f t="shared" si="17"/>
        <v>840</v>
      </c>
      <c r="Z66" s="8">
        <f t="shared" si="19"/>
        <v>840</v>
      </c>
      <c r="AA66" s="10">
        <f t="shared" si="20"/>
        <v>4200</v>
      </c>
    </row>
    <row r="67" spans="2:27" x14ac:dyDescent="0.3">
      <c r="B67" s="3" t="s">
        <v>15</v>
      </c>
      <c r="D67" s="8">
        <f t="shared" si="10"/>
        <v>840</v>
      </c>
      <c r="E67" s="8">
        <f t="shared" si="16"/>
        <v>840</v>
      </c>
      <c r="F67" s="8">
        <f t="shared" ref="F67:F77" si="21">((($D$83*$D$84)*$D$86)*($D$89))</f>
        <v>840</v>
      </c>
      <c r="G67" s="9"/>
      <c r="H67" s="9"/>
      <c r="I67" s="4">
        <f>SUM(D60:H67)-C67-C66-C65-C64-C63-C62-C61-C60-C59-C58-C57-C56-C55-C54</f>
        <v>-420</v>
      </c>
      <c r="K67" s="14" t="s">
        <v>15</v>
      </c>
      <c r="M67" s="8">
        <f t="shared" si="11"/>
        <v>840</v>
      </c>
      <c r="N67" s="8">
        <f t="shared" si="14"/>
        <v>840</v>
      </c>
      <c r="O67" s="8">
        <f t="shared" si="18"/>
        <v>840</v>
      </c>
      <c r="P67" s="8">
        <f t="shared" ref="P67:P77" si="22">((($D$83*$D$84)*$D$86)*($D$89))</f>
        <v>840</v>
      </c>
      <c r="Q67" s="9"/>
      <c r="R67" s="10">
        <f t="shared" ref="R67:R77" si="23">SUM(M67:Q67)-L67</f>
        <v>3360</v>
      </c>
      <c r="T67" s="14" t="s">
        <v>15</v>
      </c>
      <c r="V67" s="8">
        <f t="shared" si="12"/>
        <v>840</v>
      </c>
      <c r="W67" s="8">
        <f t="shared" si="13"/>
        <v>840</v>
      </c>
      <c r="X67" s="8">
        <f t="shared" si="15"/>
        <v>840</v>
      </c>
      <c r="Y67" s="8">
        <f t="shared" si="17"/>
        <v>840</v>
      </c>
      <c r="Z67" s="8">
        <f t="shared" si="19"/>
        <v>840</v>
      </c>
      <c r="AA67" s="10">
        <f>SUM(V67:Z67)-U67</f>
        <v>4200</v>
      </c>
    </row>
    <row r="68" spans="2:27" x14ac:dyDescent="0.3">
      <c r="B68" s="14" t="s">
        <v>16</v>
      </c>
      <c r="D68" s="8">
        <f t="shared" si="10"/>
        <v>840</v>
      </c>
      <c r="E68" s="8">
        <f t="shared" si="16"/>
        <v>840</v>
      </c>
      <c r="F68" s="8">
        <f t="shared" si="21"/>
        <v>840</v>
      </c>
      <c r="I68" s="10">
        <f>SUM(D60:H68)-C68-C67-C66-C65-C64-C63-C62-C61-C60-C59-C58-C57-C56-C55-C54</f>
        <v>2100</v>
      </c>
      <c r="K68" s="14" t="s">
        <v>16</v>
      </c>
      <c r="M68" s="8">
        <f t="shared" si="11"/>
        <v>840</v>
      </c>
      <c r="N68" s="8">
        <f t="shared" si="14"/>
        <v>840</v>
      </c>
      <c r="O68" s="8">
        <f t="shared" si="18"/>
        <v>840</v>
      </c>
      <c r="P68" s="8">
        <f t="shared" si="22"/>
        <v>840</v>
      </c>
      <c r="Q68" s="17">
        <f>($D$82*$D$81)*$D$89</f>
        <v>1200</v>
      </c>
      <c r="R68" s="10">
        <f t="shared" si="23"/>
        <v>4560</v>
      </c>
      <c r="T68" s="14" t="s">
        <v>16</v>
      </c>
      <c r="V68" s="8">
        <f t="shared" si="12"/>
        <v>840</v>
      </c>
      <c r="W68" s="8">
        <f t="shared" si="13"/>
        <v>840</v>
      </c>
      <c r="X68" s="8">
        <f t="shared" si="15"/>
        <v>840</v>
      </c>
      <c r="Y68" s="8">
        <f t="shared" si="17"/>
        <v>840</v>
      </c>
      <c r="Z68" s="8">
        <f t="shared" si="19"/>
        <v>840</v>
      </c>
      <c r="AA68" s="10">
        <f t="shared" ref="AA68:AA77" si="24">SUM(V68:Z68)-U68</f>
        <v>4200</v>
      </c>
    </row>
    <row r="69" spans="2:27" x14ac:dyDescent="0.3">
      <c r="B69" s="14" t="s">
        <v>17</v>
      </c>
      <c r="D69" s="8">
        <f t="shared" si="10"/>
        <v>840</v>
      </c>
      <c r="E69" s="8">
        <f t="shared" si="16"/>
        <v>840</v>
      </c>
      <c r="F69" s="8">
        <f t="shared" si="21"/>
        <v>840</v>
      </c>
      <c r="G69" s="17">
        <f>($D$82*$D$81)*$D$89</f>
        <v>1200</v>
      </c>
      <c r="H69" s="9"/>
      <c r="I69" s="10">
        <f t="shared" ref="I69:I77" si="25">SUM(D69:H69)-C69</f>
        <v>3720</v>
      </c>
      <c r="K69" s="14" t="s">
        <v>17</v>
      </c>
      <c r="M69" s="8">
        <f t="shared" si="11"/>
        <v>840</v>
      </c>
      <c r="N69" s="8">
        <f t="shared" si="14"/>
        <v>840</v>
      </c>
      <c r="O69" s="8">
        <f t="shared" si="18"/>
        <v>840</v>
      </c>
      <c r="P69" s="8">
        <f t="shared" si="22"/>
        <v>840</v>
      </c>
      <c r="Q69" s="8">
        <f t="shared" ref="Q69:Q77" si="26">((($D$83*$D$84)*$D$86)*($D$89))</f>
        <v>840</v>
      </c>
      <c r="R69" s="10">
        <f t="shared" si="23"/>
        <v>4200</v>
      </c>
      <c r="T69" s="14" t="s">
        <v>17</v>
      </c>
      <c r="V69" s="8">
        <f t="shared" si="12"/>
        <v>840</v>
      </c>
      <c r="W69" s="8">
        <f t="shared" si="13"/>
        <v>840</v>
      </c>
      <c r="X69" s="8">
        <f t="shared" si="15"/>
        <v>840</v>
      </c>
      <c r="Y69" s="8">
        <f t="shared" si="17"/>
        <v>840</v>
      </c>
      <c r="Z69" s="8">
        <f t="shared" si="19"/>
        <v>840</v>
      </c>
      <c r="AA69" s="10">
        <f t="shared" si="24"/>
        <v>4200</v>
      </c>
    </row>
    <row r="70" spans="2:27" x14ac:dyDescent="0.3">
      <c r="B70" s="14" t="s">
        <v>18</v>
      </c>
      <c r="D70" s="8">
        <f t="shared" si="10"/>
        <v>840</v>
      </c>
      <c r="E70" s="8">
        <f t="shared" si="16"/>
        <v>840</v>
      </c>
      <c r="F70" s="8">
        <f t="shared" si="21"/>
        <v>840</v>
      </c>
      <c r="G70" s="8">
        <f t="shared" ref="G70:G77" si="27">((($D$83*$D$84)*$D$86)*($D$89))</f>
        <v>840</v>
      </c>
      <c r="H70" s="9"/>
      <c r="I70" s="10">
        <f t="shared" si="25"/>
        <v>3360</v>
      </c>
      <c r="K70" s="14" t="s">
        <v>18</v>
      </c>
      <c r="M70" s="8">
        <f t="shared" si="11"/>
        <v>840</v>
      </c>
      <c r="N70" s="8">
        <f t="shared" si="14"/>
        <v>840</v>
      </c>
      <c r="O70" s="8">
        <f t="shared" si="18"/>
        <v>840</v>
      </c>
      <c r="P70" s="8">
        <f t="shared" si="22"/>
        <v>840</v>
      </c>
      <c r="Q70" s="8">
        <f t="shared" si="26"/>
        <v>840</v>
      </c>
      <c r="R70" s="10">
        <f t="shared" si="23"/>
        <v>4200</v>
      </c>
      <c r="T70" s="14" t="s">
        <v>18</v>
      </c>
      <c r="V70" s="8">
        <f t="shared" si="12"/>
        <v>840</v>
      </c>
      <c r="W70" s="8">
        <f t="shared" si="13"/>
        <v>840</v>
      </c>
      <c r="X70" s="8">
        <f t="shared" si="15"/>
        <v>840</v>
      </c>
      <c r="Y70" s="8">
        <f t="shared" si="17"/>
        <v>840</v>
      </c>
      <c r="Z70" s="8">
        <f t="shared" si="19"/>
        <v>840</v>
      </c>
      <c r="AA70" s="10">
        <f t="shared" si="24"/>
        <v>4200</v>
      </c>
    </row>
    <row r="71" spans="2:27" x14ac:dyDescent="0.3">
      <c r="B71" s="14" t="s">
        <v>19</v>
      </c>
      <c r="D71" s="8">
        <f t="shared" si="10"/>
        <v>840</v>
      </c>
      <c r="E71" s="8">
        <f t="shared" si="16"/>
        <v>840</v>
      </c>
      <c r="F71" s="8">
        <f t="shared" si="21"/>
        <v>840</v>
      </c>
      <c r="G71" s="8">
        <f t="shared" si="27"/>
        <v>840</v>
      </c>
      <c r="I71" s="10">
        <f t="shared" si="25"/>
        <v>3360</v>
      </c>
      <c r="K71" s="14" t="s">
        <v>19</v>
      </c>
      <c r="M71" s="8">
        <f t="shared" si="11"/>
        <v>840</v>
      </c>
      <c r="N71" s="8">
        <f t="shared" si="14"/>
        <v>840</v>
      </c>
      <c r="O71" s="8">
        <f t="shared" si="18"/>
        <v>840</v>
      </c>
      <c r="P71" s="8">
        <f t="shared" si="22"/>
        <v>840</v>
      </c>
      <c r="Q71" s="8">
        <f t="shared" si="26"/>
        <v>840</v>
      </c>
      <c r="R71" s="10">
        <f t="shared" si="23"/>
        <v>4200</v>
      </c>
      <c r="T71" s="14" t="s">
        <v>19</v>
      </c>
      <c r="V71" s="8">
        <f t="shared" si="12"/>
        <v>840</v>
      </c>
      <c r="W71" s="8">
        <f t="shared" si="13"/>
        <v>840</v>
      </c>
      <c r="X71" s="8">
        <f t="shared" si="15"/>
        <v>840</v>
      </c>
      <c r="Y71" s="8">
        <f t="shared" si="17"/>
        <v>840</v>
      </c>
      <c r="Z71" s="8">
        <f t="shared" si="19"/>
        <v>840</v>
      </c>
      <c r="AA71" s="10">
        <f t="shared" si="24"/>
        <v>4200</v>
      </c>
    </row>
    <row r="72" spans="2:27" x14ac:dyDescent="0.3">
      <c r="B72" s="14" t="s">
        <v>20</v>
      </c>
      <c r="D72" s="8">
        <f t="shared" si="10"/>
        <v>840</v>
      </c>
      <c r="E72" s="8">
        <f t="shared" si="16"/>
        <v>840</v>
      </c>
      <c r="F72" s="8">
        <f t="shared" si="21"/>
        <v>840</v>
      </c>
      <c r="G72" s="8">
        <f t="shared" si="27"/>
        <v>840</v>
      </c>
      <c r="H72" s="17">
        <f>($D$82*$D$81)*$D$89</f>
        <v>1200</v>
      </c>
      <c r="I72" s="10">
        <f t="shared" si="25"/>
        <v>4560</v>
      </c>
      <c r="K72" s="14" t="s">
        <v>20</v>
      </c>
      <c r="M72" s="8">
        <f t="shared" si="11"/>
        <v>840</v>
      </c>
      <c r="N72" s="8">
        <f t="shared" si="14"/>
        <v>840</v>
      </c>
      <c r="O72" s="8">
        <f t="shared" si="18"/>
        <v>840</v>
      </c>
      <c r="P72" s="8">
        <f t="shared" si="22"/>
        <v>840</v>
      </c>
      <c r="Q72" s="8">
        <f t="shared" si="26"/>
        <v>840</v>
      </c>
      <c r="R72" s="10">
        <f t="shared" si="23"/>
        <v>4200</v>
      </c>
      <c r="T72" s="14" t="s">
        <v>20</v>
      </c>
      <c r="V72" s="8">
        <f t="shared" si="12"/>
        <v>840</v>
      </c>
      <c r="W72" s="8">
        <f t="shared" si="13"/>
        <v>840</v>
      </c>
      <c r="X72" s="8">
        <f t="shared" si="15"/>
        <v>840</v>
      </c>
      <c r="Y72" s="8">
        <f t="shared" si="17"/>
        <v>840</v>
      </c>
      <c r="Z72" s="8">
        <f t="shared" si="19"/>
        <v>840</v>
      </c>
      <c r="AA72" s="10">
        <f t="shared" si="24"/>
        <v>4200</v>
      </c>
    </row>
    <row r="73" spans="2:27" x14ac:dyDescent="0.3">
      <c r="B73" s="14" t="s">
        <v>21</v>
      </c>
      <c r="D73" s="8">
        <f t="shared" si="10"/>
        <v>840</v>
      </c>
      <c r="E73" s="8">
        <f t="shared" si="16"/>
        <v>840</v>
      </c>
      <c r="F73" s="8">
        <f t="shared" si="21"/>
        <v>840</v>
      </c>
      <c r="G73" s="8">
        <f t="shared" si="27"/>
        <v>840</v>
      </c>
      <c r="H73" s="8">
        <f>((($D$83*$D$84)*$D$86)*($D$89))</f>
        <v>840</v>
      </c>
      <c r="I73" s="10">
        <f t="shared" si="25"/>
        <v>4200</v>
      </c>
      <c r="K73" s="14" t="s">
        <v>21</v>
      </c>
      <c r="M73" s="8">
        <f t="shared" si="11"/>
        <v>840</v>
      </c>
      <c r="N73" s="8">
        <f t="shared" si="14"/>
        <v>840</v>
      </c>
      <c r="O73" s="8">
        <f t="shared" si="18"/>
        <v>840</v>
      </c>
      <c r="P73" s="8">
        <f t="shared" si="22"/>
        <v>840</v>
      </c>
      <c r="Q73" s="8">
        <f t="shared" si="26"/>
        <v>840</v>
      </c>
      <c r="R73" s="10">
        <f t="shared" si="23"/>
        <v>4200</v>
      </c>
      <c r="T73" s="14" t="s">
        <v>21</v>
      </c>
      <c r="V73" s="8">
        <f t="shared" si="12"/>
        <v>840</v>
      </c>
      <c r="W73" s="8">
        <f t="shared" si="13"/>
        <v>840</v>
      </c>
      <c r="X73" s="8">
        <f t="shared" si="15"/>
        <v>840</v>
      </c>
      <c r="Y73" s="8">
        <f t="shared" si="17"/>
        <v>840</v>
      </c>
      <c r="Z73" s="8">
        <f t="shared" si="19"/>
        <v>840</v>
      </c>
      <c r="AA73" s="10">
        <f t="shared" si="24"/>
        <v>4200</v>
      </c>
    </row>
    <row r="74" spans="2:27" x14ac:dyDescent="0.3">
      <c r="B74" s="14" t="s">
        <v>22</v>
      </c>
      <c r="D74" s="8">
        <f t="shared" si="10"/>
        <v>840</v>
      </c>
      <c r="E74" s="8">
        <f t="shared" si="16"/>
        <v>840</v>
      </c>
      <c r="F74" s="8">
        <f t="shared" si="21"/>
        <v>840</v>
      </c>
      <c r="G74" s="8">
        <f t="shared" si="27"/>
        <v>840</v>
      </c>
      <c r="H74" s="8">
        <f>((($D$83*$D$84)*$D$86)*($D$89))</f>
        <v>840</v>
      </c>
      <c r="I74" s="10">
        <f>SUM(D74:H74)-C74</f>
        <v>4200</v>
      </c>
      <c r="K74" s="14" t="s">
        <v>22</v>
      </c>
      <c r="M74" s="8">
        <f t="shared" si="11"/>
        <v>840</v>
      </c>
      <c r="N74" s="8">
        <f t="shared" si="14"/>
        <v>840</v>
      </c>
      <c r="O74" s="8">
        <f t="shared" si="18"/>
        <v>840</v>
      </c>
      <c r="P74" s="8">
        <f t="shared" si="22"/>
        <v>840</v>
      </c>
      <c r="Q74" s="8">
        <f t="shared" si="26"/>
        <v>840</v>
      </c>
      <c r="R74" s="10">
        <f t="shared" si="23"/>
        <v>4200</v>
      </c>
      <c r="T74" s="14" t="s">
        <v>22</v>
      </c>
      <c r="V74" s="8">
        <f t="shared" si="12"/>
        <v>840</v>
      </c>
      <c r="W74" s="8">
        <f t="shared" si="13"/>
        <v>840</v>
      </c>
      <c r="X74" s="8">
        <f t="shared" si="15"/>
        <v>840</v>
      </c>
      <c r="Y74" s="8">
        <f t="shared" si="17"/>
        <v>840</v>
      </c>
      <c r="Z74" s="8">
        <f t="shared" si="19"/>
        <v>840</v>
      </c>
      <c r="AA74" s="10">
        <f t="shared" si="24"/>
        <v>4200</v>
      </c>
    </row>
    <row r="75" spans="2:27" x14ac:dyDescent="0.3">
      <c r="B75" s="14" t="s">
        <v>23</v>
      </c>
      <c r="D75" s="8">
        <f t="shared" si="10"/>
        <v>840</v>
      </c>
      <c r="E75" s="8">
        <f t="shared" si="16"/>
        <v>840</v>
      </c>
      <c r="F75" s="8">
        <f t="shared" si="21"/>
        <v>840</v>
      </c>
      <c r="G75" s="8">
        <f t="shared" si="27"/>
        <v>840</v>
      </c>
      <c r="H75" s="8">
        <f>((($D$83*$D$84)*$D$86)*($D$89))</f>
        <v>840</v>
      </c>
      <c r="I75" s="10">
        <f>SUM(D75:H75)-C75</f>
        <v>4200</v>
      </c>
      <c r="K75" s="14" t="s">
        <v>23</v>
      </c>
      <c r="M75" s="8">
        <f t="shared" si="11"/>
        <v>840</v>
      </c>
      <c r="N75" s="8">
        <f t="shared" si="14"/>
        <v>840</v>
      </c>
      <c r="O75" s="8">
        <f t="shared" si="18"/>
        <v>840</v>
      </c>
      <c r="P75" s="8">
        <f t="shared" si="22"/>
        <v>840</v>
      </c>
      <c r="Q75" s="8">
        <f t="shared" si="26"/>
        <v>840</v>
      </c>
      <c r="R75" s="10">
        <f t="shared" si="23"/>
        <v>4200</v>
      </c>
      <c r="T75" s="14" t="s">
        <v>23</v>
      </c>
      <c r="V75" s="8">
        <f t="shared" si="12"/>
        <v>840</v>
      </c>
      <c r="W75" s="8">
        <f t="shared" si="13"/>
        <v>840</v>
      </c>
      <c r="X75" s="8">
        <f t="shared" si="15"/>
        <v>840</v>
      </c>
      <c r="Y75" s="8">
        <f t="shared" si="17"/>
        <v>840</v>
      </c>
      <c r="Z75" s="8">
        <f t="shared" si="19"/>
        <v>840</v>
      </c>
      <c r="AA75" s="10">
        <f t="shared" si="24"/>
        <v>4200</v>
      </c>
    </row>
    <row r="76" spans="2:27" x14ac:dyDescent="0.3">
      <c r="B76" s="14" t="s">
        <v>24</v>
      </c>
      <c r="D76" s="8">
        <f t="shared" si="10"/>
        <v>840</v>
      </c>
      <c r="E76" s="8">
        <f t="shared" si="16"/>
        <v>840</v>
      </c>
      <c r="F76" s="8">
        <f t="shared" si="21"/>
        <v>840</v>
      </c>
      <c r="G76" s="8">
        <f t="shared" si="27"/>
        <v>840</v>
      </c>
      <c r="H76" s="8">
        <f>((($D$83*$D$84)*$D$86)*($D$89))</f>
        <v>840</v>
      </c>
      <c r="I76" s="10">
        <f>SUM(D76:H76)-C76</f>
        <v>4200</v>
      </c>
      <c r="K76" s="14" t="s">
        <v>24</v>
      </c>
      <c r="M76" s="8">
        <f t="shared" si="11"/>
        <v>840</v>
      </c>
      <c r="N76" s="8">
        <f t="shared" si="14"/>
        <v>840</v>
      </c>
      <c r="O76" s="8">
        <f t="shared" si="18"/>
        <v>840</v>
      </c>
      <c r="P76" s="8">
        <f t="shared" si="22"/>
        <v>840</v>
      </c>
      <c r="Q76" s="8">
        <f t="shared" si="26"/>
        <v>840</v>
      </c>
      <c r="R76" s="10">
        <f t="shared" si="23"/>
        <v>4200</v>
      </c>
      <c r="T76" s="14" t="s">
        <v>24</v>
      </c>
      <c r="V76" s="8">
        <f t="shared" si="12"/>
        <v>840</v>
      </c>
      <c r="W76" s="8">
        <f t="shared" si="13"/>
        <v>840</v>
      </c>
      <c r="X76" s="8">
        <f t="shared" si="15"/>
        <v>840</v>
      </c>
      <c r="Y76" s="8">
        <f t="shared" si="17"/>
        <v>840</v>
      </c>
      <c r="Z76" s="8">
        <f t="shared" si="19"/>
        <v>840</v>
      </c>
      <c r="AA76" s="10">
        <f t="shared" si="24"/>
        <v>4200</v>
      </c>
    </row>
    <row r="77" spans="2:27" x14ac:dyDescent="0.3">
      <c r="B77" s="14" t="s">
        <v>25</v>
      </c>
      <c r="D77" s="8">
        <f t="shared" si="10"/>
        <v>840</v>
      </c>
      <c r="E77" s="8">
        <f t="shared" si="16"/>
        <v>840</v>
      </c>
      <c r="F77" s="8">
        <f t="shared" si="21"/>
        <v>840</v>
      </c>
      <c r="G77" s="8">
        <f t="shared" si="27"/>
        <v>840</v>
      </c>
      <c r="H77" s="8">
        <f>((($D$83*$D$84)*$D$86)*($D$89))</f>
        <v>840</v>
      </c>
      <c r="I77" s="10">
        <f t="shared" si="25"/>
        <v>4200</v>
      </c>
      <c r="K77" s="14" t="s">
        <v>25</v>
      </c>
      <c r="M77" s="8">
        <f t="shared" si="11"/>
        <v>840</v>
      </c>
      <c r="N77" s="8">
        <f t="shared" si="14"/>
        <v>840</v>
      </c>
      <c r="O77" s="8">
        <f t="shared" si="18"/>
        <v>840</v>
      </c>
      <c r="P77" s="8">
        <f t="shared" si="22"/>
        <v>840</v>
      </c>
      <c r="Q77" s="8">
        <f t="shared" si="26"/>
        <v>840</v>
      </c>
      <c r="R77" s="10">
        <f t="shared" si="23"/>
        <v>4200</v>
      </c>
      <c r="T77" s="14" t="s">
        <v>25</v>
      </c>
      <c r="V77" s="8">
        <f t="shared" si="12"/>
        <v>840</v>
      </c>
      <c r="W77" s="8">
        <f t="shared" si="13"/>
        <v>840</v>
      </c>
      <c r="X77" s="8">
        <f t="shared" si="15"/>
        <v>840</v>
      </c>
      <c r="Y77" s="8">
        <f t="shared" si="17"/>
        <v>840</v>
      </c>
      <c r="Z77" s="8">
        <f t="shared" si="19"/>
        <v>840</v>
      </c>
      <c r="AA77" s="10">
        <f t="shared" si="24"/>
        <v>4200</v>
      </c>
    </row>
    <row r="78" spans="2:27" x14ac:dyDescent="0.3">
      <c r="B78" s="3" t="s">
        <v>29</v>
      </c>
      <c r="C78" s="6">
        <f>SUM(C54:C77)</f>
        <v>14100</v>
      </c>
      <c r="D78" s="10">
        <f t="shared" ref="D78:H78" si="28">SUM(D54:D77)</f>
        <v>15480</v>
      </c>
      <c r="E78" s="10">
        <f t="shared" si="28"/>
        <v>12960</v>
      </c>
      <c r="F78" s="10">
        <f t="shared" si="28"/>
        <v>10440</v>
      </c>
      <c r="G78" s="10">
        <f t="shared" si="28"/>
        <v>7920</v>
      </c>
      <c r="H78" s="10">
        <f t="shared" si="28"/>
        <v>5400</v>
      </c>
      <c r="I78" s="10">
        <f>SUM(D78:H78)-C78</f>
        <v>38100</v>
      </c>
      <c r="K78" s="3" t="s">
        <v>29</v>
      </c>
      <c r="L78" s="6">
        <f>SUM(L54:L77)</f>
        <v>14100</v>
      </c>
      <c r="M78" s="10">
        <f t="shared" ref="M78:Q78" si="29">SUM(M54:M77)</f>
        <v>15480</v>
      </c>
      <c r="N78" s="10">
        <f t="shared" si="29"/>
        <v>13800</v>
      </c>
      <c r="O78" s="10">
        <f t="shared" si="29"/>
        <v>12120</v>
      </c>
      <c r="P78" s="10">
        <f t="shared" si="29"/>
        <v>10440</v>
      </c>
      <c r="Q78" s="10">
        <f t="shared" si="29"/>
        <v>8760</v>
      </c>
      <c r="R78" s="10">
        <f>SUM(M78:Q78)-L78</f>
        <v>46500</v>
      </c>
      <c r="T78" s="3" t="s">
        <v>29</v>
      </c>
      <c r="U78" s="6">
        <f>SUM(U54:U77)</f>
        <v>14100</v>
      </c>
      <c r="V78" s="10">
        <f t="shared" ref="V78:Y78" si="30">SUM(V54:V77)</f>
        <v>15480</v>
      </c>
      <c r="W78" s="10">
        <f t="shared" si="30"/>
        <v>14640</v>
      </c>
      <c r="X78" s="10">
        <f t="shared" si="30"/>
        <v>13800</v>
      </c>
      <c r="Y78" s="10">
        <f t="shared" si="30"/>
        <v>12960</v>
      </c>
      <c r="Z78" s="10">
        <f>SUM(Z54:Z77)</f>
        <v>12120</v>
      </c>
      <c r="AA78" s="10">
        <f>SUM(V78:Z78)-U78</f>
        <v>54900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7" t="s">
        <v>35</v>
      </c>
      <c r="D80" s="27">
        <f>D89</f>
        <v>4</v>
      </c>
      <c r="E80" s="27" t="s">
        <v>46</v>
      </c>
      <c r="F80" s="27"/>
      <c r="G80" s="25"/>
      <c r="H80" s="25"/>
      <c r="I80" s="25"/>
      <c r="K80" s="14" t="s">
        <v>37</v>
      </c>
      <c r="L80" s="27" t="s">
        <v>35</v>
      </c>
      <c r="M80" s="27">
        <f>M89</f>
        <v>4</v>
      </c>
      <c r="N80" s="27" t="s">
        <v>77</v>
      </c>
      <c r="O80" s="27"/>
      <c r="P80" s="25"/>
      <c r="Q80" s="25"/>
      <c r="R80" s="25"/>
      <c r="T80" s="14" t="s">
        <v>37</v>
      </c>
      <c r="U80" s="27" t="s">
        <v>35</v>
      </c>
      <c r="V80" s="27">
        <f>V89</f>
        <v>4</v>
      </c>
      <c r="W80" s="27" t="s">
        <v>78</v>
      </c>
      <c r="X80" s="27"/>
      <c r="Y80" s="25"/>
      <c r="Z80" s="25"/>
      <c r="AA80" s="25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1500</v>
      </c>
      <c r="E82" t="s">
        <v>54</v>
      </c>
      <c r="F82" s="16">
        <f>D82*D81</f>
        <v>300</v>
      </c>
      <c r="G82" t="s">
        <v>53</v>
      </c>
      <c r="K82" s="14" t="s">
        <v>39</v>
      </c>
      <c r="L82" t="s">
        <v>40</v>
      </c>
      <c r="M82" s="15">
        <v>1500</v>
      </c>
      <c r="N82" t="s">
        <v>54</v>
      </c>
      <c r="O82" s="16">
        <f>M82*M81</f>
        <v>300</v>
      </c>
      <c r="P82" t="s">
        <v>53</v>
      </c>
      <c r="T82" s="14" t="s">
        <v>39</v>
      </c>
      <c r="U82" t="s">
        <v>40</v>
      </c>
      <c r="V82" s="15">
        <v>1500</v>
      </c>
      <c r="W82" t="s">
        <v>54</v>
      </c>
      <c r="X82" s="16">
        <f>V82*V81</f>
        <v>300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10500</v>
      </c>
      <c r="E83" t="s">
        <v>55</v>
      </c>
      <c r="K83" s="14" t="s">
        <v>41</v>
      </c>
      <c r="L83" t="s">
        <v>42</v>
      </c>
      <c r="M83" s="15">
        <v>10500</v>
      </c>
      <c r="N83" t="s">
        <v>55</v>
      </c>
      <c r="T83" s="14" t="s">
        <v>41</v>
      </c>
      <c r="U83" t="s">
        <v>42</v>
      </c>
      <c r="V83" s="15">
        <v>10500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525</v>
      </c>
      <c r="E85" t="s">
        <v>50</v>
      </c>
      <c r="K85" s="14" t="s">
        <v>47</v>
      </c>
      <c r="L85" t="s">
        <v>49</v>
      </c>
      <c r="M85" s="15">
        <f>M83*M84</f>
        <v>525</v>
      </c>
      <c r="N85" t="s">
        <v>50</v>
      </c>
      <c r="T85" s="14" t="s">
        <v>47</v>
      </c>
      <c r="U85" t="s">
        <v>49</v>
      </c>
      <c r="V85" s="15">
        <f>V83*V84</f>
        <v>525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0.4</v>
      </c>
      <c r="E86" t="s">
        <v>81</v>
      </c>
      <c r="K86" s="14" t="s">
        <v>48</v>
      </c>
      <c r="L86" t="s">
        <v>38</v>
      </c>
      <c r="M86" s="2">
        <f>D86</f>
        <v>0.4</v>
      </c>
      <c r="N86" t="s">
        <v>81</v>
      </c>
      <c r="T86" s="14" t="s">
        <v>48</v>
      </c>
      <c r="U86" t="s">
        <v>38</v>
      </c>
      <c r="V86" s="2">
        <f>M86</f>
        <v>0.4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210</v>
      </c>
      <c r="E87" t="s">
        <v>52</v>
      </c>
      <c r="K87" s="14" t="s">
        <v>51</v>
      </c>
      <c r="L87" t="s">
        <v>49</v>
      </c>
      <c r="M87" s="15">
        <f>M86*M85</f>
        <v>210</v>
      </c>
      <c r="N87" t="s">
        <v>52</v>
      </c>
      <c r="T87" s="14" t="s">
        <v>51</v>
      </c>
      <c r="U87" t="s">
        <v>49</v>
      </c>
      <c r="V87" s="15">
        <f>V86*V85</f>
        <v>210</v>
      </c>
      <c r="W87" t="s">
        <v>52</v>
      </c>
    </row>
    <row r="88" spans="2:27" x14ac:dyDescent="0.3">
      <c r="B88" s="14" t="s">
        <v>56</v>
      </c>
      <c r="C88" t="s">
        <v>57</v>
      </c>
      <c r="D88" s="47">
        <v>5</v>
      </c>
      <c r="E88" t="s">
        <v>58</v>
      </c>
      <c r="K88" s="14" t="s">
        <v>56</v>
      </c>
      <c r="L88" t="s">
        <v>57</v>
      </c>
      <c r="M88" s="47">
        <v>5</v>
      </c>
      <c r="N88" t="s">
        <v>58</v>
      </c>
      <c r="T88" s="14" t="s">
        <v>56</v>
      </c>
      <c r="U88" t="s">
        <v>57</v>
      </c>
      <c r="V88" s="47">
        <v>5</v>
      </c>
      <c r="W88" t="s">
        <v>58</v>
      </c>
    </row>
    <row r="89" spans="2:27" x14ac:dyDescent="0.3">
      <c r="B89" s="14" t="s">
        <v>60</v>
      </c>
      <c r="C89" t="s">
        <v>57</v>
      </c>
      <c r="D89" s="47">
        <v>4</v>
      </c>
      <c r="E89" t="s">
        <v>61</v>
      </c>
      <c r="K89" s="14" t="s">
        <v>60</v>
      </c>
      <c r="L89" t="s">
        <v>57</v>
      </c>
      <c r="M89" s="47">
        <f>D89</f>
        <v>4</v>
      </c>
      <c r="N89" t="s">
        <v>61</v>
      </c>
      <c r="T89" s="14" t="s">
        <v>60</v>
      </c>
      <c r="U89" t="s">
        <v>57</v>
      </c>
      <c r="V89" s="47">
        <f>M89</f>
        <v>4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250</v>
      </c>
      <c r="E90" t="s">
        <v>63</v>
      </c>
      <c r="K90" s="14" t="s">
        <v>64</v>
      </c>
      <c r="L90" t="s">
        <v>62</v>
      </c>
      <c r="M90" s="15">
        <v>250</v>
      </c>
      <c r="N90" t="s">
        <v>63</v>
      </c>
      <c r="T90" s="14" t="s">
        <v>64</v>
      </c>
      <c r="U90" t="s">
        <v>62</v>
      </c>
      <c r="V90" s="15">
        <v>250</v>
      </c>
      <c r="W90" t="s">
        <v>63</v>
      </c>
    </row>
    <row r="91" spans="2:27" x14ac:dyDescent="0.3">
      <c r="B91" s="14" t="s">
        <v>71</v>
      </c>
      <c r="C91" t="s">
        <v>73</v>
      </c>
      <c r="D91" s="47">
        <f>COUNTA(D61:D67)+COUNTA(E64:E67)+COUNTA(F67)</f>
        <v>12</v>
      </c>
      <c r="E91" t="s">
        <v>72</v>
      </c>
      <c r="G91" s="47">
        <f>COUNTA(D60,E63,F66)*D89</f>
        <v>12</v>
      </c>
      <c r="H91" t="s">
        <v>74</v>
      </c>
      <c r="K91" s="14" t="s">
        <v>71</v>
      </c>
      <c r="L91" t="s">
        <v>73</v>
      </c>
      <c r="M91" s="47">
        <f>COUNTA(M61:M66)+COUNTA(N63:N66)+COUNTA(O65:O66)</f>
        <v>12</v>
      </c>
      <c r="N91" t="s">
        <v>72</v>
      </c>
      <c r="P91" s="47">
        <f>COUNTA(M60,N62,O64,P66)*M89</f>
        <v>16</v>
      </c>
      <c r="Q91" t="s">
        <v>74</v>
      </c>
      <c r="T91" s="14" t="s">
        <v>71</v>
      </c>
      <c r="U91" t="s">
        <v>73</v>
      </c>
      <c r="V91" s="47">
        <f>COUNTA(V61:V64)+COUNTA(W62:W64)+COUNTA(X63:X64)+COUNTA(Y64)</f>
        <v>10</v>
      </c>
      <c r="W91" t="s">
        <v>72</v>
      </c>
      <c r="Y91" s="47">
        <f>COUNTA(V60,W61,X62,Y63,Z64)*V89</f>
        <v>20</v>
      </c>
      <c r="Z91" t="s">
        <v>74</v>
      </c>
    </row>
    <row r="92" spans="2:27" x14ac:dyDescent="0.3">
      <c r="B92" s="14" t="s">
        <v>75</v>
      </c>
      <c r="C92" s="35" t="s">
        <v>76</v>
      </c>
      <c r="D92" s="35" t="str">
        <f>B68</f>
        <v>Mes 15</v>
      </c>
      <c r="E92" s="49" t="s">
        <v>138</v>
      </c>
      <c r="F92" s="50">
        <f>I78/C78</f>
        <v>2.7021276595744679</v>
      </c>
      <c r="K92" s="14" t="s">
        <v>75</v>
      </c>
      <c r="L92" s="35" t="s">
        <v>76</v>
      </c>
      <c r="M92" s="35" t="str">
        <f>K66</f>
        <v>Mes 13</v>
      </c>
      <c r="N92" s="49" t="s">
        <v>138</v>
      </c>
      <c r="O92" s="50">
        <f>R78/L78</f>
        <v>3.2978723404255321</v>
      </c>
      <c r="T92" s="14" t="s">
        <v>75</v>
      </c>
      <c r="U92" s="35" t="s">
        <v>76</v>
      </c>
      <c r="V92" s="35" t="str">
        <f>T64</f>
        <v>Mes 11</v>
      </c>
      <c r="W92" s="49" t="s">
        <v>138</v>
      </c>
      <c r="X92" s="50">
        <f>AA78/U78</f>
        <v>3.8936170212765959</v>
      </c>
    </row>
    <row r="93" spans="2:27" x14ac:dyDescent="0.3">
      <c r="B93" s="14" t="s">
        <v>127</v>
      </c>
      <c r="C93" s="35" t="s">
        <v>128</v>
      </c>
      <c r="D93" s="37">
        <f>I78</f>
        <v>38100</v>
      </c>
      <c r="E93" s="35" t="s">
        <v>129</v>
      </c>
      <c r="F93" s="35"/>
      <c r="K93" s="14" t="s">
        <v>127</v>
      </c>
      <c r="L93" s="35" t="s">
        <v>128</v>
      </c>
      <c r="M93" s="37">
        <f>R78</f>
        <v>46500</v>
      </c>
      <c r="N93" s="35" t="s">
        <v>129</v>
      </c>
      <c r="O93" s="35"/>
      <c r="T93" s="14" t="s">
        <v>127</v>
      </c>
      <c r="U93" s="35" t="s">
        <v>128</v>
      </c>
      <c r="V93" s="37">
        <f>AA78</f>
        <v>54900</v>
      </c>
      <c r="W93" s="35" t="s">
        <v>129</v>
      </c>
      <c r="X93" s="35"/>
    </row>
    <row r="94" spans="2:27" x14ac:dyDescent="0.3">
      <c r="B94" s="14" t="s">
        <v>130</v>
      </c>
      <c r="C94" s="35" t="s">
        <v>131</v>
      </c>
      <c r="D94" s="51">
        <f>D89*D88</f>
        <v>20</v>
      </c>
      <c r="E94" s="35" t="s">
        <v>132</v>
      </c>
      <c r="F94" s="35"/>
      <c r="G94" s="35"/>
      <c r="H94" s="35"/>
      <c r="I94" s="35"/>
      <c r="K94" s="14" t="s">
        <v>130</v>
      </c>
      <c r="L94" s="35" t="s">
        <v>131</v>
      </c>
      <c r="M94" s="51">
        <f>M89*M88</f>
        <v>20</v>
      </c>
      <c r="N94" s="35" t="s">
        <v>132</v>
      </c>
      <c r="O94" s="35"/>
      <c r="P94" s="35"/>
      <c r="Q94" s="35"/>
      <c r="R94" s="35"/>
      <c r="T94" s="14" t="s">
        <v>130</v>
      </c>
      <c r="U94" s="35" t="s">
        <v>131</v>
      </c>
      <c r="V94" s="51">
        <f>V89*V88</f>
        <v>20</v>
      </c>
      <c r="W94" s="35" t="s">
        <v>132</v>
      </c>
      <c r="X94" s="35"/>
      <c r="Y94" s="35"/>
      <c r="Z94" s="35"/>
      <c r="AA94" s="35"/>
    </row>
  </sheetData>
  <sheetProtection algorithmName="SHA-512" hashValue="a6L3XtoxfBNV1seF9KkA9ULa2Don2rfIRsdlgN556Dk5DkeE/tkAO1ECysq4IBaakMvxieC4KIchecyQL/BnHA==" saltValue="Qyp9IVEqmcI7L1uSPp7w2w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EB1EB-843E-4B0C-98AE-996199883D89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4" max="4" width="12.21875" customWidth="1"/>
    <col min="8" max="8" width="12.109375" bestFit="1" customWidth="1"/>
    <col min="9" max="9" width="11.77734375" bestFit="1" customWidth="1"/>
    <col min="10" max="10" width="5.77734375" customWidth="1"/>
    <col min="11" max="11" width="16" customWidth="1"/>
    <col min="13" max="13" width="12.21875" customWidth="1"/>
    <col min="18" max="18" width="11.77734375" bestFit="1" customWidth="1"/>
    <col min="19" max="19" width="5.77734375" customWidth="1"/>
    <col min="20" max="20" width="16" customWidth="1"/>
    <col min="22" max="22" width="12.21875" customWidth="1"/>
    <col min="27" max="27" width="11.77734375" bestFit="1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64" t="s">
        <v>134</v>
      </c>
      <c r="D2" s="64"/>
      <c r="E2" s="64"/>
      <c r="F2" s="64"/>
      <c r="G2" s="64"/>
      <c r="H2" s="64"/>
    </row>
    <row r="3" spans="2:22" ht="23.4" x14ac:dyDescent="0.45">
      <c r="C3" s="66" t="s">
        <v>90</v>
      </c>
      <c r="D3" s="66"/>
      <c r="E3" s="66"/>
      <c r="F3" s="66"/>
      <c r="G3" s="66"/>
      <c r="H3" s="66"/>
      <c r="K3" s="39"/>
      <c r="L3" s="40"/>
      <c r="M3" s="40"/>
      <c r="N3" s="40"/>
      <c r="O3" s="40"/>
      <c r="P3" s="40"/>
      <c r="Q3" s="40"/>
      <c r="R3" s="40"/>
      <c r="S3" s="40"/>
      <c r="T3" s="40"/>
      <c r="U3" s="40"/>
      <c r="V3" s="41"/>
    </row>
    <row r="4" spans="2:22" ht="18" x14ac:dyDescent="0.35">
      <c r="B4" s="70" t="s">
        <v>66</v>
      </c>
      <c r="C4" s="64" t="s">
        <v>33</v>
      </c>
      <c r="D4" s="64"/>
      <c r="E4" s="64"/>
      <c r="F4" s="64"/>
      <c r="G4" s="64"/>
      <c r="H4" s="64"/>
      <c r="I4" s="30" t="s">
        <v>27</v>
      </c>
      <c r="K4" s="42"/>
      <c r="V4" s="43"/>
    </row>
    <row r="5" spans="2:22" ht="14.4" customHeight="1" x14ac:dyDescent="0.3">
      <c r="B5" s="70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31" t="s">
        <v>31</v>
      </c>
      <c r="K5" s="42"/>
      <c r="V5" s="43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31" t="s">
        <v>1</v>
      </c>
      <c r="K6" s="42"/>
      <c r="V6" s="43"/>
    </row>
    <row r="7" spans="2:22" x14ac:dyDescent="0.3">
      <c r="B7" s="3" t="s">
        <v>2</v>
      </c>
      <c r="C7" s="4">
        <v>1000</v>
      </c>
      <c r="D7" s="5"/>
      <c r="E7" s="5"/>
      <c r="F7" s="5"/>
      <c r="G7" s="5"/>
      <c r="H7" s="5"/>
      <c r="I7" s="4">
        <f>SUM(D7:H7)-C7</f>
        <v>-1000</v>
      </c>
      <c r="K7" s="42"/>
      <c r="V7" s="43"/>
    </row>
    <row r="8" spans="2:22" x14ac:dyDescent="0.3">
      <c r="B8" s="3" t="s">
        <v>3</v>
      </c>
      <c r="C8" s="4">
        <f t="shared" ref="C8:C17" si="0">$D$89*$D$90</f>
        <v>750</v>
      </c>
      <c r="D8" s="5"/>
      <c r="E8" s="5"/>
      <c r="F8" s="5"/>
      <c r="G8" s="5"/>
      <c r="H8" s="5"/>
      <c r="I8" s="4">
        <f>SUM(D8:H8)-C8-C7</f>
        <v>-1750</v>
      </c>
      <c r="K8" s="42"/>
      <c r="V8" s="43"/>
    </row>
    <row r="9" spans="2:22" x14ac:dyDescent="0.3">
      <c r="B9" s="3" t="s">
        <v>4</v>
      </c>
      <c r="C9" s="4">
        <f t="shared" si="0"/>
        <v>750</v>
      </c>
      <c r="D9" s="5"/>
      <c r="E9" s="5"/>
      <c r="F9" s="5"/>
      <c r="G9" s="5"/>
      <c r="H9" s="5"/>
      <c r="I9" s="4">
        <f>SUM(D9:H9)-C9-C8-C7</f>
        <v>-2500</v>
      </c>
      <c r="K9" s="42"/>
      <c r="V9" s="43"/>
    </row>
    <row r="10" spans="2:22" x14ac:dyDescent="0.3">
      <c r="B10" s="3" t="s">
        <v>5</v>
      </c>
      <c r="C10" s="4">
        <f>$D$89*$D$90+JURIDICO!E11</f>
        <v>1800</v>
      </c>
      <c r="D10" s="5"/>
      <c r="E10" s="5"/>
      <c r="F10" s="5"/>
      <c r="G10" s="5"/>
      <c r="H10" s="5"/>
      <c r="I10" s="4">
        <f>SUM(D10:H10)-C10-C9-C8-C7</f>
        <v>-4300</v>
      </c>
      <c r="K10" s="42"/>
      <c r="V10" s="43"/>
    </row>
    <row r="11" spans="2:22" x14ac:dyDescent="0.3">
      <c r="B11" s="3" t="s">
        <v>6</v>
      </c>
      <c r="C11" s="4">
        <f t="shared" si="0"/>
        <v>750</v>
      </c>
      <c r="D11" s="5"/>
      <c r="E11" s="5"/>
      <c r="F11" s="5"/>
      <c r="G11" s="5"/>
      <c r="H11" s="5"/>
      <c r="I11" s="4">
        <f>SUM(D11:H11)-C11-C10-C9-C8-C7</f>
        <v>-5050</v>
      </c>
      <c r="K11" s="42"/>
      <c r="V11" s="43"/>
    </row>
    <row r="12" spans="2:22" x14ac:dyDescent="0.3">
      <c r="B12" s="3" t="s">
        <v>7</v>
      </c>
      <c r="C12" s="4">
        <f t="shared" si="0"/>
        <v>750</v>
      </c>
      <c r="D12" s="5"/>
      <c r="E12" s="5"/>
      <c r="F12" s="5"/>
      <c r="G12" s="5"/>
      <c r="H12" s="5"/>
      <c r="I12" s="4">
        <f>SUM(D12:H12)-C12-C11-C10-C9-C8-C7</f>
        <v>-5800</v>
      </c>
      <c r="K12" s="42"/>
      <c r="V12" s="43"/>
    </row>
    <row r="13" spans="2:22" x14ac:dyDescent="0.3">
      <c r="B13" s="3" t="s">
        <v>8</v>
      </c>
      <c r="C13" s="4">
        <f>$D$89*$D$90+JURIDICO!E14</f>
        <v>1800</v>
      </c>
      <c r="D13" s="17">
        <f>($D$82*$D$81)*$D$89</f>
        <v>900</v>
      </c>
      <c r="E13" s="9"/>
      <c r="F13" s="9"/>
      <c r="G13" s="9"/>
      <c r="H13" s="9"/>
      <c r="I13" s="4">
        <f>SUM(D13:H13)-C13-C12-C11-C10-C9-C8-C7</f>
        <v>-6700</v>
      </c>
      <c r="K13" s="42"/>
      <c r="V13" s="43"/>
    </row>
    <row r="14" spans="2:22" x14ac:dyDescent="0.3">
      <c r="B14" s="3" t="s">
        <v>9</v>
      </c>
      <c r="C14" s="4">
        <f t="shared" si="0"/>
        <v>750</v>
      </c>
      <c r="D14" s="8">
        <f t="shared" ref="D14:D30" si="1">((($D$83*$D$84)*$D$86)*($D$89))</f>
        <v>630</v>
      </c>
      <c r="E14" s="9"/>
      <c r="F14" s="9"/>
      <c r="G14" s="9"/>
      <c r="H14" s="9"/>
      <c r="I14" s="4">
        <f>SUM(D13:H14)-C14-C13-C12-C11-C10-C9-C8-C7</f>
        <v>-6820</v>
      </c>
      <c r="K14" s="42"/>
      <c r="V14" s="43"/>
    </row>
    <row r="15" spans="2:22" x14ac:dyDescent="0.3">
      <c r="B15" s="3" t="s">
        <v>10</v>
      </c>
      <c r="C15" s="4">
        <f t="shared" si="0"/>
        <v>750</v>
      </c>
      <c r="D15" s="8">
        <f t="shared" si="1"/>
        <v>630</v>
      </c>
      <c r="I15" s="4">
        <f>SUM(D13:H15)-C15-C14-C13-C12-C11-C10-C9-C8-C7</f>
        <v>-6940</v>
      </c>
      <c r="K15" s="42"/>
      <c r="V15" s="43"/>
    </row>
    <row r="16" spans="2:22" x14ac:dyDescent="0.3">
      <c r="B16" s="3" t="s">
        <v>11</v>
      </c>
      <c r="C16" s="4">
        <f t="shared" si="0"/>
        <v>750</v>
      </c>
      <c r="D16" s="8">
        <f t="shared" si="1"/>
        <v>630</v>
      </c>
      <c r="F16" s="9"/>
      <c r="G16" s="9"/>
      <c r="H16" s="9"/>
      <c r="I16" s="4">
        <f>SUM(D13:H16)-C16-C15-C14-C13-C12-C11-C10-C9-C8-C7</f>
        <v>-7060</v>
      </c>
      <c r="K16" s="42"/>
      <c r="V16" s="43"/>
    </row>
    <row r="17" spans="2:22" x14ac:dyDescent="0.3">
      <c r="B17" s="3" t="s">
        <v>12</v>
      </c>
      <c r="C17" s="4">
        <f t="shared" si="0"/>
        <v>750</v>
      </c>
      <c r="D17" s="8">
        <f t="shared" si="1"/>
        <v>630</v>
      </c>
      <c r="E17" s="17">
        <f>($D$82*$D$81)*$D$89</f>
        <v>900</v>
      </c>
      <c r="F17" s="9"/>
      <c r="G17" s="9"/>
      <c r="H17" s="9"/>
      <c r="I17" s="4">
        <f>SUM(D13:H17)-C17-C16-C15-C14-C13-C12-C11-C10-C9-C8-C7</f>
        <v>-6280</v>
      </c>
      <c r="K17" s="42"/>
      <c r="V17" s="43"/>
    </row>
    <row r="18" spans="2:22" x14ac:dyDescent="0.3">
      <c r="B18" s="3" t="s">
        <v>13</v>
      </c>
      <c r="D18" s="8">
        <f t="shared" si="1"/>
        <v>630</v>
      </c>
      <c r="E18" s="8">
        <f t="shared" ref="E18:E30" si="2">((($D$83*$D$84)*$D$86)*($D$89))</f>
        <v>630</v>
      </c>
      <c r="I18" s="4">
        <f>SUM(D13:H18)-C18-C17-C16-C15-C14-C13-C12-C11-C10-C9-C8-C7</f>
        <v>-5020</v>
      </c>
      <c r="K18" s="42"/>
      <c r="V18" s="43"/>
    </row>
    <row r="19" spans="2:22" x14ac:dyDescent="0.3">
      <c r="B19" s="3" t="s">
        <v>14</v>
      </c>
      <c r="D19" s="8">
        <f t="shared" si="1"/>
        <v>630</v>
      </c>
      <c r="E19" s="8">
        <f t="shared" si="2"/>
        <v>630</v>
      </c>
      <c r="G19" s="9"/>
      <c r="H19" s="9"/>
      <c r="I19" s="4">
        <f>SUM(D13:H19)-C19-C18-C17-C16-C15-C14-C13-C12-C11-C10-C9-C8-C7</f>
        <v>-3760</v>
      </c>
      <c r="K19" s="42"/>
      <c r="V19" s="43"/>
    </row>
    <row r="20" spans="2:22" x14ac:dyDescent="0.3">
      <c r="B20" s="3" t="s">
        <v>15</v>
      </c>
      <c r="D20" s="8">
        <f t="shared" si="1"/>
        <v>630</v>
      </c>
      <c r="E20" s="8">
        <f t="shared" si="2"/>
        <v>630</v>
      </c>
      <c r="G20" s="9"/>
      <c r="H20" s="9"/>
      <c r="I20" s="4">
        <f>SUM(D13:H20)-C20-C19-C18-C17-C16-C15-C14-C13-C12-C11-C10-C9-C8-C7</f>
        <v>-2500</v>
      </c>
      <c r="K20" s="42"/>
      <c r="V20" s="43"/>
    </row>
    <row r="21" spans="2:22" x14ac:dyDescent="0.3">
      <c r="B21" s="3" t="s">
        <v>16</v>
      </c>
      <c r="D21" s="8">
        <f t="shared" si="1"/>
        <v>630</v>
      </c>
      <c r="E21" s="8">
        <f t="shared" si="2"/>
        <v>630</v>
      </c>
      <c r="F21" s="17">
        <f>($D$82*$D$81)*$D$89</f>
        <v>900</v>
      </c>
      <c r="I21" s="4">
        <f>SUM(D13:H21)-C21-C20-C19-C18-C17-C16-C15-C14-C13-C12-C11-C10-C9-C8-C7</f>
        <v>-340</v>
      </c>
      <c r="K21" s="42"/>
      <c r="V21" s="43"/>
    </row>
    <row r="22" spans="2:22" x14ac:dyDescent="0.3">
      <c r="B22" s="14" t="s">
        <v>17</v>
      </c>
      <c r="D22" s="8">
        <f t="shared" si="1"/>
        <v>630</v>
      </c>
      <c r="E22" s="8">
        <f t="shared" si="2"/>
        <v>630</v>
      </c>
      <c r="F22" s="8">
        <f t="shared" ref="F22:F30" si="3">((($D$83*$D$84)*$D$86)*($D$89))</f>
        <v>630</v>
      </c>
      <c r="H22" s="9"/>
      <c r="I22" s="10">
        <f>SUM(D13:H22)-C22-C21-C20-C19-C18-C17-C16-C15-C14-C13-C12-C11-C10-C9-C8-C7</f>
        <v>1550</v>
      </c>
      <c r="K22" s="42"/>
      <c r="V22" s="43"/>
    </row>
    <row r="23" spans="2:22" x14ac:dyDescent="0.3">
      <c r="B23" s="14" t="s">
        <v>18</v>
      </c>
      <c r="D23" s="8">
        <f t="shared" si="1"/>
        <v>630</v>
      </c>
      <c r="E23" s="8">
        <f t="shared" si="2"/>
        <v>630</v>
      </c>
      <c r="F23" s="8">
        <f t="shared" si="3"/>
        <v>630</v>
      </c>
      <c r="H23" s="9"/>
      <c r="I23" s="10">
        <f t="shared" ref="I23:I26" si="4">SUM(D23:H23)-C23</f>
        <v>1890</v>
      </c>
      <c r="K23" s="42"/>
      <c r="V23" s="43"/>
    </row>
    <row r="24" spans="2:22" x14ac:dyDescent="0.3">
      <c r="B24" s="14" t="s">
        <v>19</v>
      </c>
      <c r="D24" s="8">
        <f t="shared" si="1"/>
        <v>630</v>
      </c>
      <c r="E24" s="8">
        <f t="shared" si="2"/>
        <v>630</v>
      </c>
      <c r="F24" s="8">
        <f t="shared" si="3"/>
        <v>630</v>
      </c>
      <c r="I24" s="10">
        <f t="shared" si="4"/>
        <v>1890</v>
      </c>
      <c r="K24" s="42"/>
      <c r="V24" s="43"/>
    </row>
    <row r="25" spans="2:22" x14ac:dyDescent="0.3">
      <c r="B25" s="14" t="s">
        <v>20</v>
      </c>
      <c r="D25" s="8">
        <f t="shared" si="1"/>
        <v>630</v>
      </c>
      <c r="E25" s="8">
        <f t="shared" si="2"/>
        <v>630</v>
      </c>
      <c r="F25" s="8">
        <f t="shared" si="3"/>
        <v>630</v>
      </c>
      <c r="G25" s="17">
        <f>($D$82*$D$81)*$D$89</f>
        <v>900</v>
      </c>
      <c r="I25" s="10">
        <f t="shared" si="4"/>
        <v>2790</v>
      </c>
      <c r="K25" s="42"/>
      <c r="V25" s="43"/>
    </row>
    <row r="26" spans="2:22" x14ac:dyDescent="0.3">
      <c r="B26" s="14" t="s">
        <v>21</v>
      </c>
      <c r="D26" s="8">
        <f t="shared" si="1"/>
        <v>630</v>
      </c>
      <c r="E26" s="8">
        <f t="shared" si="2"/>
        <v>630</v>
      </c>
      <c r="F26" s="8">
        <f t="shared" si="3"/>
        <v>630</v>
      </c>
      <c r="G26" s="8">
        <f>((($D$83*$D$84)*$D$86)*($D$89))</f>
        <v>630</v>
      </c>
      <c r="I26" s="10">
        <f t="shared" si="4"/>
        <v>2520</v>
      </c>
      <c r="K26" s="42"/>
      <c r="V26" s="43"/>
    </row>
    <row r="27" spans="2:22" x14ac:dyDescent="0.3">
      <c r="B27" s="14" t="s">
        <v>22</v>
      </c>
      <c r="D27" s="8">
        <f t="shared" si="1"/>
        <v>630</v>
      </c>
      <c r="E27" s="8">
        <f t="shared" si="2"/>
        <v>630</v>
      </c>
      <c r="F27" s="8">
        <f t="shared" si="3"/>
        <v>630</v>
      </c>
      <c r="G27" s="8">
        <f>((($D$83*$D$84)*$D$86)*($D$89))</f>
        <v>630</v>
      </c>
      <c r="I27" s="10">
        <f>SUM(D27:H27)-C27</f>
        <v>2520</v>
      </c>
      <c r="K27" s="42"/>
      <c r="V27" s="43"/>
    </row>
    <row r="28" spans="2:22" x14ac:dyDescent="0.3">
      <c r="B28" s="14" t="s">
        <v>23</v>
      </c>
      <c r="D28" s="8">
        <f t="shared" si="1"/>
        <v>630</v>
      </c>
      <c r="E28" s="8">
        <f t="shared" si="2"/>
        <v>630</v>
      </c>
      <c r="F28" s="8">
        <f t="shared" si="3"/>
        <v>630</v>
      </c>
      <c r="G28" s="8">
        <f>((($D$83*$D$84)*$D$86)*($D$89))</f>
        <v>630</v>
      </c>
      <c r="I28" s="10">
        <f>SUM(D28:H28)-C28</f>
        <v>2520</v>
      </c>
      <c r="K28" s="42"/>
      <c r="V28" s="43"/>
    </row>
    <row r="29" spans="2:22" x14ac:dyDescent="0.3">
      <c r="B29" s="14" t="s">
        <v>24</v>
      </c>
      <c r="D29" s="8">
        <f t="shared" si="1"/>
        <v>630</v>
      </c>
      <c r="E29" s="8">
        <f t="shared" si="2"/>
        <v>630</v>
      </c>
      <c r="F29" s="8">
        <f t="shared" si="3"/>
        <v>630</v>
      </c>
      <c r="G29" s="8">
        <f>((($D$83*$D$84)*$D$86)*($D$89))</f>
        <v>630</v>
      </c>
      <c r="H29" s="17">
        <f>($D$82*$D$81)*$D$89</f>
        <v>900</v>
      </c>
      <c r="I29" s="10">
        <f>SUM(D29:H29)-C29</f>
        <v>3420</v>
      </c>
      <c r="K29" s="42"/>
      <c r="V29" s="43"/>
    </row>
    <row r="30" spans="2:22" x14ac:dyDescent="0.3">
      <c r="B30" s="14" t="s">
        <v>25</v>
      </c>
      <c r="D30" s="8">
        <f t="shared" si="1"/>
        <v>630</v>
      </c>
      <c r="E30" s="8">
        <f t="shared" si="2"/>
        <v>630</v>
      </c>
      <c r="F30" s="8">
        <f t="shared" si="3"/>
        <v>630</v>
      </c>
      <c r="G30" s="8">
        <f>((($D$83*$D$84)*$D$86)*($D$89))</f>
        <v>630</v>
      </c>
      <c r="H30" s="8">
        <f>((($D$83*$D$84)*$D$86)*($D$89))</f>
        <v>630</v>
      </c>
      <c r="I30" s="10">
        <f t="shared" ref="I30" si="5">SUM(D30:H30)-C30</f>
        <v>3150</v>
      </c>
      <c r="K30" s="42"/>
      <c r="V30" s="43"/>
    </row>
    <row r="31" spans="2:22" x14ac:dyDescent="0.3">
      <c r="B31" s="3" t="s">
        <v>29</v>
      </c>
      <c r="C31" s="6">
        <f>SUM(C7:C30)</f>
        <v>10600</v>
      </c>
      <c r="D31" s="10">
        <f t="shared" ref="D31:H31" si="6">SUM(D7:D30)</f>
        <v>11610</v>
      </c>
      <c r="E31" s="10">
        <f t="shared" si="6"/>
        <v>9090</v>
      </c>
      <c r="F31" s="10">
        <f t="shared" si="6"/>
        <v>6570</v>
      </c>
      <c r="G31" s="10">
        <f t="shared" si="6"/>
        <v>4050</v>
      </c>
      <c r="H31" s="10">
        <f t="shared" si="6"/>
        <v>1530</v>
      </c>
      <c r="I31" s="10">
        <f>SUM(D31:H31)-C31</f>
        <v>22250</v>
      </c>
      <c r="K31" s="42"/>
      <c r="V31" s="43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4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6"/>
    </row>
    <row r="33" spans="2:9" x14ac:dyDescent="0.3">
      <c r="B33" s="14" t="s">
        <v>37</v>
      </c>
      <c r="C33" s="27" t="s">
        <v>35</v>
      </c>
      <c r="D33" s="27">
        <f>D42</f>
        <v>3</v>
      </c>
      <c r="E33" s="27" t="s">
        <v>80</v>
      </c>
      <c r="F33" s="27"/>
      <c r="G33" s="25"/>
      <c r="H33" s="25"/>
      <c r="I33" s="25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  <c r="H34" s="48"/>
    </row>
    <row r="35" spans="2:9" x14ac:dyDescent="0.3">
      <c r="B35" s="14" t="s">
        <v>39</v>
      </c>
      <c r="C35" t="s">
        <v>40</v>
      </c>
      <c r="D35" s="15">
        <v>1500</v>
      </c>
      <c r="E35" t="s">
        <v>54</v>
      </c>
      <c r="F35" s="16">
        <f>D35*D34</f>
        <v>300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v>10500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525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0.4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210</v>
      </c>
      <c r="E40" t="s">
        <v>126</v>
      </c>
    </row>
    <row r="41" spans="2:9" x14ac:dyDescent="0.3">
      <c r="B41" s="14" t="s">
        <v>56</v>
      </c>
      <c r="C41" t="s">
        <v>57</v>
      </c>
      <c r="D41" s="47">
        <v>5</v>
      </c>
      <c r="E41" t="s">
        <v>58</v>
      </c>
    </row>
    <row r="42" spans="2:9" x14ac:dyDescent="0.3">
      <c r="B42" s="14" t="s">
        <v>60</v>
      </c>
      <c r="C42" t="s">
        <v>57</v>
      </c>
      <c r="D42" s="47">
        <v>3</v>
      </c>
      <c r="E42" t="s">
        <v>61</v>
      </c>
    </row>
    <row r="43" spans="2:9" x14ac:dyDescent="0.3">
      <c r="B43" s="14" t="s">
        <v>64</v>
      </c>
      <c r="C43" t="s">
        <v>62</v>
      </c>
      <c r="D43" s="15">
        <v>250</v>
      </c>
      <c r="E43" t="s">
        <v>63</v>
      </c>
    </row>
    <row r="44" spans="2:9" x14ac:dyDescent="0.3">
      <c r="B44" s="14" t="s">
        <v>71</v>
      </c>
      <c r="C44" t="s">
        <v>73</v>
      </c>
      <c r="D44" s="47">
        <f>COUNTA(D14:D20)+COUNTA(E18:E20)</f>
        <v>10</v>
      </c>
      <c r="E44" t="s">
        <v>72</v>
      </c>
      <c r="G44" s="47">
        <f>COUNTA(D13,E17,F21)*D42</f>
        <v>9</v>
      </c>
      <c r="H44" t="s">
        <v>74</v>
      </c>
    </row>
    <row r="45" spans="2:9" x14ac:dyDescent="0.3">
      <c r="B45" s="14" t="s">
        <v>75</v>
      </c>
      <c r="C45" s="35" t="s">
        <v>76</v>
      </c>
      <c r="D45" s="35" t="str">
        <f>B21</f>
        <v>Mes 15</v>
      </c>
      <c r="E45" s="49" t="s">
        <v>138</v>
      </c>
      <c r="F45" s="50">
        <f>I31/C31</f>
        <v>2.0990566037735849</v>
      </c>
      <c r="G45" t="s">
        <v>139</v>
      </c>
    </row>
    <row r="46" spans="2:9" x14ac:dyDescent="0.3">
      <c r="B46" s="14" t="s">
        <v>127</v>
      </c>
      <c r="C46" s="35" t="s">
        <v>128</v>
      </c>
      <c r="D46" s="37">
        <f>I31</f>
        <v>22250</v>
      </c>
      <c r="E46" s="35" t="s">
        <v>129</v>
      </c>
      <c r="F46" s="35"/>
    </row>
    <row r="47" spans="2:9" x14ac:dyDescent="0.3">
      <c r="B47" s="14" t="s">
        <v>130</v>
      </c>
      <c r="C47" s="35" t="s">
        <v>131</v>
      </c>
      <c r="D47" s="51">
        <f>D42*D41</f>
        <v>15</v>
      </c>
      <c r="E47" s="35" t="s">
        <v>132</v>
      </c>
      <c r="F47" s="35"/>
      <c r="G47" s="35"/>
      <c r="H47" s="35"/>
      <c r="I47" s="35"/>
    </row>
    <row r="49" spans="2:27" ht="18" x14ac:dyDescent="0.35">
      <c r="C49" s="64" t="s">
        <v>135</v>
      </c>
      <c r="D49" s="64"/>
      <c r="E49" s="64"/>
      <c r="F49" s="64"/>
      <c r="G49" s="64"/>
      <c r="H49" s="64"/>
      <c r="L49" s="64" t="s">
        <v>136</v>
      </c>
      <c r="M49" s="64"/>
      <c r="N49" s="64"/>
      <c r="O49" s="64"/>
      <c r="P49" s="64"/>
      <c r="Q49" s="64"/>
      <c r="U49" s="64" t="s">
        <v>137</v>
      </c>
      <c r="V49" s="64"/>
      <c r="W49" s="64"/>
      <c r="X49" s="64"/>
      <c r="Y49" s="64"/>
      <c r="Z49" s="64"/>
    </row>
    <row r="50" spans="2:27" ht="23.4" x14ac:dyDescent="0.45">
      <c r="C50" s="66" t="s">
        <v>91</v>
      </c>
      <c r="D50" s="66"/>
      <c r="E50" s="66"/>
      <c r="F50" s="66"/>
      <c r="G50" s="66"/>
      <c r="H50" s="66"/>
      <c r="L50" s="66" t="s">
        <v>92</v>
      </c>
      <c r="M50" s="66"/>
      <c r="N50" s="66"/>
      <c r="O50" s="66"/>
      <c r="P50" s="66"/>
      <c r="Q50" s="66"/>
      <c r="U50" s="66" t="s">
        <v>93</v>
      </c>
      <c r="V50" s="66"/>
      <c r="W50" s="66"/>
      <c r="X50" s="66"/>
      <c r="Y50" s="66"/>
      <c r="Z50" s="66"/>
    </row>
    <row r="51" spans="2:27" ht="18" x14ac:dyDescent="0.35">
      <c r="B51" s="70" t="s">
        <v>66</v>
      </c>
      <c r="C51" s="64" t="s">
        <v>30</v>
      </c>
      <c r="D51" s="64"/>
      <c r="E51" s="64"/>
      <c r="F51" s="64"/>
      <c r="G51" s="64"/>
      <c r="H51" s="64"/>
      <c r="I51" s="30" t="s">
        <v>27</v>
      </c>
      <c r="K51" s="70" t="s">
        <v>66</v>
      </c>
      <c r="L51" s="64" t="s">
        <v>34</v>
      </c>
      <c r="M51" s="64"/>
      <c r="N51" s="64"/>
      <c r="O51" s="64"/>
      <c r="P51" s="64"/>
      <c r="Q51" s="64"/>
      <c r="R51" s="30" t="s">
        <v>27</v>
      </c>
      <c r="T51" s="70" t="s">
        <v>66</v>
      </c>
      <c r="U51" s="64" t="s">
        <v>79</v>
      </c>
      <c r="V51" s="64"/>
      <c r="W51" s="64"/>
      <c r="X51" s="64"/>
      <c r="Y51" s="64"/>
      <c r="Z51" s="64"/>
      <c r="AA51" s="30" t="s">
        <v>27</v>
      </c>
    </row>
    <row r="52" spans="2:27" x14ac:dyDescent="0.3">
      <c r="B52" s="70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31" t="s">
        <v>31</v>
      </c>
      <c r="K52" s="70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31" t="s">
        <v>31</v>
      </c>
      <c r="T52" s="70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31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31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31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31" t="s">
        <v>1</v>
      </c>
    </row>
    <row r="54" spans="2:27" x14ac:dyDescent="0.3">
      <c r="B54" s="3" t="s">
        <v>2</v>
      </c>
      <c r="C54" s="4">
        <f>C7</f>
        <v>1000</v>
      </c>
      <c r="D54" s="5"/>
      <c r="E54" s="5"/>
      <c r="F54" s="5"/>
      <c r="G54" s="5"/>
      <c r="H54" s="5"/>
      <c r="I54" s="4">
        <f>SUM(D54:H54)-C54</f>
        <v>-1000</v>
      </c>
      <c r="K54" s="3" t="s">
        <v>2</v>
      </c>
      <c r="L54" s="4">
        <f>C54</f>
        <v>1000</v>
      </c>
      <c r="M54" s="5"/>
      <c r="N54" s="5"/>
      <c r="O54" s="5"/>
      <c r="P54" s="5"/>
      <c r="Q54" s="5"/>
      <c r="R54" s="4">
        <f>SUM(M54:Q54)-L54</f>
        <v>-1000</v>
      </c>
      <c r="T54" s="3" t="s">
        <v>2</v>
      </c>
      <c r="U54" s="4">
        <f>L54</f>
        <v>1000</v>
      </c>
      <c r="V54" s="5"/>
      <c r="W54" s="5"/>
      <c r="X54" s="5"/>
      <c r="Y54" s="5"/>
      <c r="Z54" s="5"/>
      <c r="AA54" s="4">
        <f>SUM(V54:Z54)-U54</f>
        <v>-1000</v>
      </c>
    </row>
    <row r="55" spans="2:27" x14ac:dyDescent="0.3">
      <c r="B55" s="3" t="s">
        <v>3</v>
      </c>
      <c r="C55" s="4">
        <f t="shared" ref="C55:C64" si="7">C8</f>
        <v>750</v>
      </c>
      <c r="D55" s="5"/>
      <c r="E55" s="5"/>
      <c r="F55" s="5"/>
      <c r="G55" s="5"/>
      <c r="H55" s="5"/>
      <c r="I55" s="4">
        <f>SUM(D55:H55)-C55-C54</f>
        <v>-1750</v>
      </c>
      <c r="K55" s="3" t="s">
        <v>3</v>
      </c>
      <c r="L55" s="4">
        <f t="shared" ref="L55:L64" si="8">C55</f>
        <v>750</v>
      </c>
      <c r="M55" s="5"/>
      <c r="N55" s="5"/>
      <c r="O55" s="5"/>
      <c r="P55" s="5"/>
      <c r="Q55" s="5"/>
      <c r="R55" s="4">
        <f>SUM(M55:Q55)-L55-L54</f>
        <v>-1750</v>
      </c>
      <c r="T55" s="3" t="s">
        <v>3</v>
      </c>
      <c r="U55" s="4">
        <f t="shared" ref="U55:U64" si="9">L55</f>
        <v>750</v>
      </c>
      <c r="V55" s="5"/>
      <c r="W55" s="5"/>
      <c r="X55" s="5"/>
      <c r="Y55" s="5"/>
      <c r="Z55" s="5"/>
      <c r="AA55" s="4">
        <f>SUM(V55:Z55)-U55-U54</f>
        <v>-1750</v>
      </c>
    </row>
    <row r="56" spans="2:27" x14ac:dyDescent="0.3">
      <c r="B56" s="3" t="s">
        <v>4</v>
      </c>
      <c r="C56" s="4">
        <f t="shared" si="7"/>
        <v>750</v>
      </c>
      <c r="D56" s="5"/>
      <c r="E56" s="5"/>
      <c r="F56" s="5"/>
      <c r="G56" s="5"/>
      <c r="H56" s="5"/>
      <c r="I56" s="4">
        <f>SUM(D56:H56)-C56-C55-C54</f>
        <v>-2500</v>
      </c>
      <c r="K56" s="3" t="s">
        <v>4</v>
      </c>
      <c r="L56" s="4">
        <f t="shared" si="8"/>
        <v>750</v>
      </c>
      <c r="M56" s="5"/>
      <c r="N56" s="5"/>
      <c r="O56" s="5"/>
      <c r="P56" s="5"/>
      <c r="Q56" s="5"/>
      <c r="R56" s="4">
        <f>SUM(M56:Q56)-L56-L55-L54</f>
        <v>-2500</v>
      </c>
      <c r="T56" s="3" t="s">
        <v>4</v>
      </c>
      <c r="U56" s="4">
        <f t="shared" si="9"/>
        <v>750</v>
      </c>
      <c r="V56" s="5"/>
      <c r="W56" s="5"/>
      <c r="X56" s="5"/>
      <c r="Y56" s="5"/>
      <c r="Z56" s="5"/>
      <c r="AA56" s="4">
        <f>SUM(V56:Z56)-U56-U55-U54</f>
        <v>-2500</v>
      </c>
    </row>
    <row r="57" spans="2:27" x14ac:dyDescent="0.3">
      <c r="B57" s="3" t="s">
        <v>5</v>
      </c>
      <c r="C57" s="4">
        <f t="shared" si="7"/>
        <v>1800</v>
      </c>
      <c r="D57" s="5"/>
      <c r="E57" s="5"/>
      <c r="F57" s="5"/>
      <c r="G57" s="5"/>
      <c r="H57" s="5"/>
      <c r="I57" s="4">
        <f>SUM(D57:H57)-C57-C56-C55-C54</f>
        <v>-4300</v>
      </c>
      <c r="K57" s="3" t="s">
        <v>5</v>
      </c>
      <c r="L57" s="4">
        <f t="shared" si="8"/>
        <v>1800</v>
      </c>
      <c r="M57" s="5"/>
      <c r="N57" s="5"/>
      <c r="O57" s="5"/>
      <c r="P57" s="5"/>
      <c r="Q57" s="5"/>
      <c r="R57" s="4">
        <f>SUM(M57:Q57)-L57-L56-L55-L54</f>
        <v>-4300</v>
      </c>
      <c r="T57" s="3" t="s">
        <v>5</v>
      </c>
      <c r="U57" s="4">
        <f t="shared" si="9"/>
        <v>1800</v>
      </c>
      <c r="V57" s="5"/>
      <c r="W57" s="5"/>
      <c r="X57" s="5"/>
      <c r="Y57" s="5"/>
      <c r="Z57" s="5"/>
      <c r="AA57" s="4">
        <f>SUM(V57:Z57)-U57-U56-U55-U54</f>
        <v>-4300</v>
      </c>
    </row>
    <row r="58" spans="2:27" x14ac:dyDescent="0.3">
      <c r="B58" s="3" t="s">
        <v>6</v>
      </c>
      <c r="C58" s="4">
        <f t="shared" si="7"/>
        <v>750</v>
      </c>
      <c r="D58" s="5"/>
      <c r="E58" s="5"/>
      <c r="F58" s="5"/>
      <c r="G58" s="5"/>
      <c r="H58" s="5"/>
      <c r="I58" s="4">
        <f>SUM(D58:H58)-C58-C57-C56-C55-C54</f>
        <v>-5050</v>
      </c>
      <c r="K58" s="3" t="s">
        <v>6</v>
      </c>
      <c r="L58" s="4">
        <f t="shared" si="8"/>
        <v>750</v>
      </c>
      <c r="M58" s="5"/>
      <c r="N58" s="5"/>
      <c r="O58" s="5"/>
      <c r="P58" s="5"/>
      <c r="Q58" s="5"/>
      <c r="R58" s="4">
        <f>SUM(M58:Q58)-L58-L57-L56-L55-L54</f>
        <v>-5050</v>
      </c>
      <c r="T58" s="3" t="s">
        <v>6</v>
      </c>
      <c r="U58" s="4">
        <f t="shared" si="9"/>
        <v>750</v>
      </c>
      <c r="V58" s="5"/>
      <c r="W58" s="5"/>
      <c r="X58" s="5"/>
      <c r="Y58" s="5"/>
      <c r="Z58" s="5"/>
      <c r="AA58" s="4">
        <f>SUM(V58:Z58)-U58-U57-U56-U55-U54</f>
        <v>-5050</v>
      </c>
    </row>
    <row r="59" spans="2:27" x14ac:dyDescent="0.3">
      <c r="B59" s="3" t="s">
        <v>7</v>
      </c>
      <c r="C59" s="4">
        <f t="shared" si="7"/>
        <v>750</v>
      </c>
      <c r="D59" s="5"/>
      <c r="E59" s="5"/>
      <c r="F59" s="5"/>
      <c r="G59" s="5"/>
      <c r="H59" s="5"/>
      <c r="I59" s="4">
        <f>SUM(D59:H59)-C59-C58-C57-C56-C55-C54</f>
        <v>-5800</v>
      </c>
      <c r="K59" s="3" t="s">
        <v>7</v>
      </c>
      <c r="L59" s="4">
        <f t="shared" si="8"/>
        <v>750</v>
      </c>
      <c r="M59" s="5"/>
      <c r="N59" s="5"/>
      <c r="O59" s="5"/>
      <c r="P59" s="5"/>
      <c r="Q59" s="5"/>
      <c r="R59" s="4">
        <f>SUM(M59:Q59)-L59-L58-L57-L56-L55-L54</f>
        <v>-5800</v>
      </c>
      <c r="T59" s="3" t="s">
        <v>7</v>
      </c>
      <c r="U59" s="4">
        <f t="shared" si="9"/>
        <v>750</v>
      </c>
      <c r="V59" s="5"/>
      <c r="W59" s="5"/>
      <c r="X59" s="5"/>
      <c r="Y59" s="5"/>
      <c r="Z59" s="5"/>
      <c r="AA59" s="4">
        <f>SUM(V59:Z59)-U59-U58-U57-U56-U55-U54</f>
        <v>-5800</v>
      </c>
    </row>
    <row r="60" spans="2:27" x14ac:dyDescent="0.3">
      <c r="B60" s="3" t="s">
        <v>8</v>
      </c>
      <c r="C60" s="4">
        <f t="shared" si="7"/>
        <v>1800</v>
      </c>
      <c r="D60" s="17">
        <f>($D$82*$D$81)*$D$89</f>
        <v>900</v>
      </c>
      <c r="E60" s="9"/>
      <c r="F60" s="9"/>
      <c r="G60" s="9"/>
      <c r="H60" s="9"/>
      <c r="I60" s="4">
        <f>SUM(D60:H60)-C60-C59-C58-C57-C56-C55-C54</f>
        <v>-6700</v>
      </c>
      <c r="K60" s="3" t="s">
        <v>8</v>
      </c>
      <c r="L60" s="4">
        <f t="shared" si="8"/>
        <v>1800</v>
      </c>
      <c r="M60" s="17">
        <f>($D$82*$D$81)*$D$89</f>
        <v>900</v>
      </c>
      <c r="N60" s="9"/>
      <c r="O60" s="9"/>
      <c r="P60" s="9"/>
      <c r="Q60" s="9"/>
      <c r="R60" s="4">
        <f>SUM(M60:Q60)-L60-L59-L58-L57-L56-L55-L54</f>
        <v>-6700</v>
      </c>
      <c r="T60" s="3" t="s">
        <v>8</v>
      </c>
      <c r="U60" s="4">
        <f t="shared" si="9"/>
        <v>1800</v>
      </c>
      <c r="V60" s="17">
        <f>($D$82*$D$81)*$D$89</f>
        <v>900</v>
      </c>
      <c r="W60" s="9"/>
      <c r="X60" s="9"/>
      <c r="Y60" s="9"/>
      <c r="Z60" s="9"/>
      <c r="AA60" s="4">
        <f>SUM(V60:Z60)-U60-U59-U58-U57-U56-U55-U54</f>
        <v>-6700</v>
      </c>
    </row>
    <row r="61" spans="2:27" x14ac:dyDescent="0.3">
      <c r="B61" s="3" t="s">
        <v>9</v>
      </c>
      <c r="C61" s="4">
        <f t="shared" si="7"/>
        <v>750</v>
      </c>
      <c r="D61" s="8">
        <f t="shared" ref="D61:D77" si="10">((($D$83*$D$84)*$D$86)*($D$89))</f>
        <v>630</v>
      </c>
      <c r="E61" s="9"/>
      <c r="F61" s="9"/>
      <c r="G61" s="9"/>
      <c r="H61" s="9"/>
      <c r="I61" s="4">
        <f>SUM(D60:H61)-C61-C60-C59-C58-C57-C56-C55-C54</f>
        <v>-6820</v>
      </c>
      <c r="K61" s="3" t="s">
        <v>9</v>
      </c>
      <c r="L61" s="4">
        <f t="shared" si="8"/>
        <v>750</v>
      </c>
      <c r="M61" s="8">
        <f t="shared" ref="M61:M77" si="11">((($D$83*$D$84)*$D$86)*($D$89))</f>
        <v>630</v>
      </c>
      <c r="N61" s="9"/>
      <c r="O61" s="9"/>
      <c r="P61" s="9"/>
      <c r="Q61" s="9"/>
      <c r="R61" s="4">
        <f>SUM(M60:Q61)-L61-L60-L59-L58-L57-L56-L55-L54</f>
        <v>-6820</v>
      </c>
      <c r="T61" s="3" t="s">
        <v>9</v>
      </c>
      <c r="U61" s="4">
        <f t="shared" si="9"/>
        <v>750</v>
      </c>
      <c r="V61" s="8">
        <f t="shared" ref="V61:V77" si="12">((($D$83*$D$84)*$D$86)*($D$89))</f>
        <v>630</v>
      </c>
      <c r="W61" s="17">
        <f>($D$82*$D$81)*$D$89</f>
        <v>900</v>
      </c>
      <c r="X61" s="9"/>
      <c r="Y61" s="9"/>
      <c r="Z61" s="9"/>
      <c r="AA61" s="4">
        <f>SUM(V60:Z61)-U61-U60-U59-U58-U57-U56-U55-U54</f>
        <v>-5920</v>
      </c>
    </row>
    <row r="62" spans="2:27" x14ac:dyDescent="0.3">
      <c r="B62" s="3" t="s">
        <v>10</v>
      </c>
      <c r="C62" s="4">
        <f t="shared" si="7"/>
        <v>750</v>
      </c>
      <c r="D62" s="8">
        <f t="shared" si="10"/>
        <v>630</v>
      </c>
      <c r="I62" s="4">
        <f>SUM(D60:H62)-C62-C61-C60-C59-C58-C57-C56-C55-C54</f>
        <v>-6940</v>
      </c>
      <c r="K62" s="3" t="s">
        <v>10</v>
      </c>
      <c r="L62" s="4">
        <f t="shared" si="8"/>
        <v>750</v>
      </c>
      <c r="M62" s="8">
        <f t="shared" si="11"/>
        <v>630</v>
      </c>
      <c r="N62" s="17">
        <f>($D$82*$D$81)*$D$89</f>
        <v>900</v>
      </c>
      <c r="O62" s="9"/>
      <c r="P62" s="9"/>
      <c r="Q62" s="9"/>
      <c r="R62" s="4">
        <f>SUM(M60:Q62)-L62-L61-L60-L59-L58-L57-L56-L55-L54</f>
        <v>-6040</v>
      </c>
      <c r="T62" s="3" t="s">
        <v>10</v>
      </c>
      <c r="U62" s="4">
        <f t="shared" si="9"/>
        <v>750</v>
      </c>
      <c r="V62" s="8">
        <f t="shared" si="12"/>
        <v>630</v>
      </c>
      <c r="W62" s="8">
        <f t="shared" ref="W62:W77" si="13">((($D$83*$D$84)*$D$86)*($D$89))</f>
        <v>630</v>
      </c>
      <c r="X62" s="17">
        <f>($D$82*$D$81)*$D$89</f>
        <v>900</v>
      </c>
      <c r="Y62" s="9"/>
      <c r="Z62" s="9"/>
      <c r="AA62" s="4">
        <f>SUM(V60:Z62)-U62-U61-U60-U59-U58-U57-U56-U55-U54</f>
        <v>-4510</v>
      </c>
    </row>
    <row r="63" spans="2:27" x14ac:dyDescent="0.3">
      <c r="B63" s="3" t="s">
        <v>11</v>
      </c>
      <c r="C63" s="4">
        <f t="shared" si="7"/>
        <v>750</v>
      </c>
      <c r="D63" s="8">
        <f t="shared" si="10"/>
        <v>630</v>
      </c>
      <c r="E63" s="17">
        <f>($D$82*$D$81)*$D$89</f>
        <v>900</v>
      </c>
      <c r="F63" s="9"/>
      <c r="G63" s="9"/>
      <c r="H63" s="9"/>
      <c r="I63" s="4">
        <f>SUM(D60:H63)-C63-C62-C61-C60-C59-C58-C57-C56-C55-C54</f>
        <v>-6160</v>
      </c>
      <c r="K63" s="3" t="s">
        <v>11</v>
      </c>
      <c r="L63" s="4">
        <f t="shared" si="8"/>
        <v>750</v>
      </c>
      <c r="M63" s="8">
        <f t="shared" si="11"/>
        <v>630</v>
      </c>
      <c r="N63" s="8">
        <f t="shared" ref="N63:N77" si="14">((($D$83*$D$84)*$D$86)*($D$89))</f>
        <v>630</v>
      </c>
      <c r="O63" s="9"/>
      <c r="P63" s="9"/>
      <c r="Q63" s="9"/>
      <c r="R63" s="4">
        <f>SUM(M60:Q63)-L63-L62-L61-L60-L59-L58-L57-L56-L55-L54</f>
        <v>-5530</v>
      </c>
      <c r="T63" s="3" t="s">
        <v>11</v>
      </c>
      <c r="U63" s="4">
        <f t="shared" si="9"/>
        <v>750</v>
      </c>
      <c r="V63" s="8">
        <f t="shared" si="12"/>
        <v>630</v>
      </c>
      <c r="W63" s="8">
        <f t="shared" si="13"/>
        <v>630</v>
      </c>
      <c r="X63" s="8">
        <f t="shared" ref="X63:X77" si="15">((($D$83*$D$84)*$D$86)*($D$89))</f>
        <v>630</v>
      </c>
      <c r="Y63" s="17">
        <f>($D$82*$D$81)*$D$89</f>
        <v>900</v>
      </c>
      <c r="Z63" s="9"/>
      <c r="AA63" s="4">
        <f>SUM(V60:Z63)-U63-U62-U61-U60-U59-U58-U57-U56-U55-U54</f>
        <v>-2470</v>
      </c>
    </row>
    <row r="64" spans="2:27" x14ac:dyDescent="0.3">
      <c r="B64" s="3" t="s">
        <v>12</v>
      </c>
      <c r="C64" s="4">
        <f t="shared" si="7"/>
        <v>750</v>
      </c>
      <c r="D64" s="8">
        <f t="shared" si="10"/>
        <v>630</v>
      </c>
      <c r="E64" s="8">
        <f t="shared" ref="E64:E77" si="16">((($D$83*$D$84)*$D$86)*($D$89))</f>
        <v>630</v>
      </c>
      <c r="F64" s="9"/>
      <c r="G64" s="9"/>
      <c r="H64" s="9"/>
      <c r="I64" s="4">
        <f>SUM(D60:H64)-C64-C63-C62-C61-C60-C59-C58-C57-C56-C55-C54</f>
        <v>-5650</v>
      </c>
      <c r="K64" s="3" t="s">
        <v>12</v>
      </c>
      <c r="L64" s="4">
        <f t="shared" si="8"/>
        <v>750</v>
      </c>
      <c r="M64" s="8">
        <f t="shared" si="11"/>
        <v>630</v>
      </c>
      <c r="N64" s="8">
        <f t="shared" si="14"/>
        <v>630</v>
      </c>
      <c r="O64" s="17">
        <f>($D$82*$D$81)*$D$89</f>
        <v>900</v>
      </c>
      <c r="P64" s="9"/>
      <c r="Q64" s="9"/>
      <c r="R64" s="4">
        <f>SUM(M60:Q64)-L64-L63-L62-L61-L60-L59-L58-L57-L56-L55-L54</f>
        <v>-4120</v>
      </c>
      <c r="T64" s="14" t="s">
        <v>12</v>
      </c>
      <c r="U64" s="4">
        <f t="shared" si="9"/>
        <v>750</v>
      </c>
      <c r="V64" s="8">
        <f t="shared" si="12"/>
        <v>630</v>
      </c>
      <c r="W64" s="8">
        <f t="shared" si="13"/>
        <v>630</v>
      </c>
      <c r="X64" s="8">
        <f t="shared" si="15"/>
        <v>630</v>
      </c>
      <c r="Y64" s="8">
        <f t="shared" ref="Y64:Y77" si="17">((($D$83*$D$84)*$D$86)*($D$89))</f>
        <v>630</v>
      </c>
      <c r="Z64" s="17">
        <f>($D$82*$D$81)*$D$89</f>
        <v>900</v>
      </c>
      <c r="AA64" s="10">
        <f>SUM(V60:Z64)-U64-U63-U62-U61-U60-U59-U58-U57-U56-U55-U54</f>
        <v>200</v>
      </c>
    </row>
    <row r="65" spans="2:27" x14ac:dyDescent="0.3">
      <c r="B65" s="3" t="s">
        <v>13</v>
      </c>
      <c r="D65" s="8">
        <f t="shared" si="10"/>
        <v>630</v>
      </c>
      <c r="E65" s="8">
        <f t="shared" si="16"/>
        <v>630</v>
      </c>
      <c r="I65" s="4">
        <f>SUM(D60:H65)-C65-C64-C63-C62-C61-C60-C59-C58-C57-C56-C55-C54</f>
        <v>-4390</v>
      </c>
      <c r="K65" s="3" t="s">
        <v>13</v>
      </c>
      <c r="M65" s="8">
        <f t="shared" si="11"/>
        <v>630</v>
      </c>
      <c r="N65" s="8">
        <f t="shared" si="14"/>
        <v>630</v>
      </c>
      <c r="O65" s="8">
        <f t="shared" ref="O65:O77" si="18">((($D$83*$D$84)*$D$86)*($D$89))</f>
        <v>630</v>
      </c>
      <c r="P65" s="9"/>
      <c r="Q65" s="9"/>
      <c r="R65" s="4">
        <f>SUM(M60:Q65)-L65-L64-L63-L62-L61-L60-L59-L58-L57-L56-L55-L54</f>
        <v>-2230</v>
      </c>
      <c r="T65" s="14" t="s">
        <v>13</v>
      </c>
      <c r="V65" s="8">
        <f t="shared" si="12"/>
        <v>630</v>
      </c>
      <c r="W65" s="8">
        <f t="shared" si="13"/>
        <v>630</v>
      </c>
      <c r="X65" s="8">
        <f t="shared" si="15"/>
        <v>630</v>
      </c>
      <c r="Y65" s="8">
        <f t="shared" si="17"/>
        <v>630</v>
      </c>
      <c r="Z65" s="8">
        <f t="shared" ref="Z65:Z77" si="19">((($D$83*$D$84)*$D$86)*($D$89))</f>
        <v>630</v>
      </c>
      <c r="AA65" s="10">
        <f t="shared" ref="AA65:AA66" si="20">SUM(V65:Z65)-U65</f>
        <v>3150</v>
      </c>
    </row>
    <row r="66" spans="2:27" x14ac:dyDescent="0.3">
      <c r="B66" s="3" t="s">
        <v>14</v>
      </c>
      <c r="D66" s="8">
        <f t="shared" si="10"/>
        <v>630</v>
      </c>
      <c r="E66" s="8">
        <f t="shared" si="16"/>
        <v>630</v>
      </c>
      <c r="F66" s="17">
        <f>($D$82*$D$81)*$D$89</f>
        <v>900</v>
      </c>
      <c r="G66" s="9"/>
      <c r="H66" s="9"/>
      <c r="I66" s="4">
        <f>SUM(D60:H66)-C66-C65-C64-C63-C62-C61-C60-C59-C58-C57-C56-C55-C54</f>
        <v>-2230</v>
      </c>
      <c r="K66" s="14" t="s">
        <v>14</v>
      </c>
      <c r="M66" s="8">
        <f t="shared" si="11"/>
        <v>630</v>
      </c>
      <c r="N66" s="8">
        <f t="shared" si="14"/>
        <v>630</v>
      </c>
      <c r="O66" s="8">
        <f t="shared" si="18"/>
        <v>630</v>
      </c>
      <c r="P66" s="17">
        <f>($D$82*$D$81)*$D$89</f>
        <v>900</v>
      </c>
      <c r="Q66" s="9"/>
      <c r="R66" s="10">
        <f>SUM(M60:Q66)-L66-L65-L64-L63-L62-L61-L60-L59-L58-L57-L56-L55-L54</f>
        <v>560</v>
      </c>
      <c r="T66" s="14" t="s">
        <v>14</v>
      </c>
      <c r="V66" s="8">
        <f t="shared" si="12"/>
        <v>630</v>
      </c>
      <c r="W66" s="8">
        <f t="shared" si="13"/>
        <v>630</v>
      </c>
      <c r="X66" s="8">
        <f t="shared" si="15"/>
        <v>630</v>
      </c>
      <c r="Y66" s="8">
        <f t="shared" si="17"/>
        <v>630</v>
      </c>
      <c r="Z66" s="8">
        <f t="shared" si="19"/>
        <v>630</v>
      </c>
      <c r="AA66" s="10">
        <f t="shared" si="20"/>
        <v>3150</v>
      </c>
    </row>
    <row r="67" spans="2:27" x14ac:dyDescent="0.3">
      <c r="B67" s="3" t="s">
        <v>15</v>
      </c>
      <c r="D67" s="8">
        <f t="shared" si="10"/>
        <v>630</v>
      </c>
      <c r="E67" s="8">
        <f t="shared" si="16"/>
        <v>630</v>
      </c>
      <c r="F67" s="8">
        <f t="shared" ref="F67:F77" si="21">((($D$83*$D$84)*$D$86)*($D$89))</f>
        <v>630</v>
      </c>
      <c r="G67" s="9"/>
      <c r="H67" s="9"/>
      <c r="I67" s="4">
        <f>SUM(D60:H67)-C67-C66-C65-C64-C63-C62-C61-C60-C59-C58-C57-C56-C55-C54</f>
        <v>-340</v>
      </c>
      <c r="K67" s="14" t="s">
        <v>15</v>
      </c>
      <c r="M67" s="8">
        <f t="shared" si="11"/>
        <v>630</v>
      </c>
      <c r="N67" s="8">
        <f t="shared" si="14"/>
        <v>630</v>
      </c>
      <c r="O67" s="8">
        <f t="shared" si="18"/>
        <v>630</v>
      </c>
      <c r="P67" s="8">
        <f t="shared" ref="P67:P77" si="22">((($D$83*$D$84)*$D$86)*($D$89))</f>
        <v>630</v>
      </c>
      <c r="Q67" s="9"/>
      <c r="R67" s="10">
        <f t="shared" ref="R67:R77" si="23">SUM(M67:Q67)-L67</f>
        <v>2520</v>
      </c>
      <c r="T67" s="14" t="s">
        <v>15</v>
      </c>
      <c r="V67" s="8">
        <f t="shared" si="12"/>
        <v>630</v>
      </c>
      <c r="W67" s="8">
        <f t="shared" si="13"/>
        <v>630</v>
      </c>
      <c r="X67" s="8">
        <f t="shared" si="15"/>
        <v>630</v>
      </c>
      <c r="Y67" s="8">
        <f t="shared" si="17"/>
        <v>630</v>
      </c>
      <c r="Z67" s="8">
        <f t="shared" si="19"/>
        <v>630</v>
      </c>
      <c r="AA67" s="10">
        <f>SUM(V67:Z67)-U67</f>
        <v>3150</v>
      </c>
    </row>
    <row r="68" spans="2:27" x14ac:dyDescent="0.3">
      <c r="B68" s="14" t="s">
        <v>16</v>
      </c>
      <c r="D68" s="8">
        <f t="shared" si="10"/>
        <v>630</v>
      </c>
      <c r="E68" s="8">
        <f t="shared" si="16"/>
        <v>630</v>
      </c>
      <c r="F68" s="8">
        <f t="shared" si="21"/>
        <v>630</v>
      </c>
      <c r="I68" s="10">
        <f>SUM(D60:H68)-C68-C67-C66-C65-C64-C63-C62-C61-C60-C59-C58-C57-C56-C55-C54</f>
        <v>1550</v>
      </c>
      <c r="K68" s="14" t="s">
        <v>16</v>
      </c>
      <c r="M68" s="8">
        <f t="shared" si="11"/>
        <v>630</v>
      </c>
      <c r="N68" s="8">
        <f t="shared" si="14"/>
        <v>630</v>
      </c>
      <c r="O68" s="8">
        <f t="shared" si="18"/>
        <v>630</v>
      </c>
      <c r="P68" s="8">
        <f t="shared" si="22"/>
        <v>630</v>
      </c>
      <c r="Q68" s="17">
        <f>($D$82*$D$81)*$D$89</f>
        <v>900</v>
      </c>
      <c r="R68" s="10">
        <f t="shared" si="23"/>
        <v>3420</v>
      </c>
      <c r="T68" s="14" t="s">
        <v>16</v>
      </c>
      <c r="V68" s="8">
        <f t="shared" si="12"/>
        <v>630</v>
      </c>
      <c r="W68" s="8">
        <f t="shared" si="13"/>
        <v>630</v>
      </c>
      <c r="X68" s="8">
        <f t="shared" si="15"/>
        <v>630</v>
      </c>
      <c r="Y68" s="8">
        <f t="shared" si="17"/>
        <v>630</v>
      </c>
      <c r="Z68" s="8">
        <f t="shared" si="19"/>
        <v>630</v>
      </c>
      <c r="AA68" s="10">
        <f t="shared" ref="AA68:AA77" si="24">SUM(V68:Z68)-U68</f>
        <v>3150</v>
      </c>
    </row>
    <row r="69" spans="2:27" x14ac:dyDescent="0.3">
      <c r="B69" s="14" t="s">
        <v>17</v>
      </c>
      <c r="D69" s="8">
        <f t="shared" si="10"/>
        <v>630</v>
      </c>
      <c r="E69" s="8">
        <f t="shared" si="16"/>
        <v>630</v>
      </c>
      <c r="F69" s="8">
        <f t="shared" si="21"/>
        <v>630</v>
      </c>
      <c r="G69" s="17">
        <f>($D$82*$D$81)*$D$89</f>
        <v>900</v>
      </c>
      <c r="H69" s="9"/>
      <c r="I69" s="10">
        <f t="shared" ref="I69:I77" si="25">SUM(D69:H69)-C69</f>
        <v>2790</v>
      </c>
      <c r="K69" s="14" t="s">
        <v>17</v>
      </c>
      <c r="M69" s="8">
        <f t="shared" si="11"/>
        <v>630</v>
      </c>
      <c r="N69" s="8">
        <f t="shared" si="14"/>
        <v>630</v>
      </c>
      <c r="O69" s="8">
        <f t="shared" si="18"/>
        <v>630</v>
      </c>
      <c r="P69" s="8">
        <f t="shared" si="22"/>
        <v>630</v>
      </c>
      <c r="Q69" s="8">
        <f t="shared" ref="Q69:Q77" si="26">((($D$83*$D$84)*$D$86)*($D$89))</f>
        <v>630</v>
      </c>
      <c r="R69" s="10">
        <f t="shared" si="23"/>
        <v>3150</v>
      </c>
      <c r="T69" s="14" t="s">
        <v>17</v>
      </c>
      <c r="V69" s="8">
        <f t="shared" si="12"/>
        <v>630</v>
      </c>
      <c r="W69" s="8">
        <f t="shared" si="13"/>
        <v>630</v>
      </c>
      <c r="X69" s="8">
        <f t="shared" si="15"/>
        <v>630</v>
      </c>
      <c r="Y69" s="8">
        <f t="shared" si="17"/>
        <v>630</v>
      </c>
      <c r="Z69" s="8">
        <f t="shared" si="19"/>
        <v>630</v>
      </c>
      <c r="AA69" s="10">
        <f t="shared" si="24"/>
        <v>3150</v>
      </c>
    </row>
    <row r="70" spans="2:27" x14ac:dyDescent="0.3">
      <c r="B70" s="14" t="s">
        <v>18</v>
      </c>
      <c r="D70" s="8">
        <f t="shared" si="10"/>
        <v>630</v>
      </c>
      <c r="E70" s="8">
        <f t="shared" si="16"/>
        <v>630</v>
      </c>
      <c r="F70" s="8">
        <f t="shared" si="21"/>
        <v>630</v>
      </c>
      <c r="G70" s="8">
        <f t="shared" ref="G70:G77" si="27">((($D$83*$D$84)*$D$86)*($D$89))</f>
        <v>630</v>
      </c>
      <c r="H70" s="9"/>
      <c r="I70" s="10">
        <f t="shared" si="25"/>
        <v>2520</v>
      </c>
      <c r="K70" s="14" t="s">
        <v>18</v>
      </c>
      <c r="M70" s="8">
        <f t="shared" si="11"/>
        <v>630</v>
      </c>
      <c r="N70" s="8">
        <f t="shared" si="14"/>
        <v>630</v>
      </c>
      <c r="O70" s="8">
        <f t="shared" si="18"/>
        <v>630</v>
      </c>
      <c r="P70" s="8">
        <f t="shared" si="22"/>
        <v>630</v>
      </c>
      <c r="Q70" s="8">
        <f t="shared" si="26"/>
        <v>630</v>
      </c>
      <c r="R70" s="10">
        <f t="shared" si="23"/>
        <v>3150</v>
      </c>
      <c r="T70" s="14" t="s">
        <v>18</v>
      </c>
      <c r="V70" s="8">
        <f t="shared" si="12"/>
        <v>630</v>
      </c>
      <c r="W70" s="8">
        <f t="shared" si="13"/>
        <v>630</v>
      </c>
      <c r="X70" s="8">
        <f t="shared" si="15"/>
        <v>630</v>
      </c>
      <c r="Y70" s="8">
        <f t="shared" si="17"/>
        <v>630</v>
      </c>
      <c r="Z70" s="8">
        <f t="shared" si="19"/>
        <v>630</v>
      </c>
      <c r="AA70" s="10">
        <f t="shared" si="24"/>
        <v>3150</v>
      </c>
    </row>
    <row r="71" spans="2:27" x14ac:dyDescent="0.3">
      <c r="B71" s="14" t="s">
        <v>19</v>
      </c>
      <c r="D71" s="8">
        <f t="shared" si="10"/>
        <v>630</v>
      </c>
      <c r="E71" s="8">
        <f t="shared" si="16"/>
        <v>630</v>
      </c>
      <c r="F71" s="8">
        <f t="shared" si="21"/>
        <v>630</v>
      </c>
      <c r="G71" s="8">
        <f t="shared" si="27"/>
        <v>630</v>
      </c>
      <c r="I71" s="10">
        <f t="shared" si="25"/>
        <v>2520</v>
      </c>
      <c r="K71" s="14" t="s">
        <v>19</v>
      </c>
      <c r="M71" s="8">
        <f t="shared" si="11"/>
        <v>630</v>
      </c>
      <c r="N71" s="8">
        <f t="shared" si="14"/>
        <v>630</v>
      </c>
      <c r="O71" s="8">
        <f t="shared" si="18"/>
        <v>630</v>
      </c>
      <c r="P71" s="8">
        <f t="shared" si="22"/>
        <v>630</v>
      </c>
      <c r="Q71" s="8">
        <f t="shared" si="26"/>
        <v>630</v>
      </c>
      <c r="R71" s="10">
        <f t="shared" si="23"/>
        <v>3150</v>
      </c>
      <c r="T71" s="14" t="s">
        <v>19</v>
      </c>
      <c r="V71" s="8">
        <f t="shared" si="12"/>
        <v>630</v>
      </c>
      <c r="W71" s="8">
        <f t="shared" si="13"/>
        <v>630</v>
      </c>
      <c r="X71" s="8">
        <f t="shared" si="15"/>
        <v>630</v>
      </c>
      <c r="Y71" s="8">
        <f t="shared" si="17"/>
        <v>630</v>
      </c>
      <c r="Z71" s="8">
        <f t="shared" si="19"/>
        <v>630</v>
      </c>
      <c r="AA71" s="10">
        <f t="shared" si="24"/>
        <v>3150</v>
      </c>
    </row>
    <row r="72" spans="2:27" x14ac:dyDescent="0.3">
      <c r="B72" s="14" t="s">
        <v>20</v>
      </c>
      <c r="D72" s="8">
        <f t="shared" si="10"/>
        <v>630</v>
      </c>
      <c r="E72" s="8">
        <f t="shared" si="16"/>
        <v>630</v>
      </c>
      <c r="F72" s="8">
        <f t="shared" si="21"/>
        <v>630</v>
      </c>
      <c r="G72" s="8">
        <f t="shared" si="27"/>
        <v>630</v>
      </c>
      <c r="H72" s="17">
        <f>($D$82*$D$81)*$D$89</f>
        <v>900</v>
      </c>
      <c r="I72" s="10">
        <f t="shared" si="25"/>
        <v>3420</v>
      </c>
      <c r="K72" s="14" t="s">
        <v>20</v>
      </c>
      <c r="M72" s="8">
        <f t="shared" si="11"/>
        <v>630</v>
      </c>
      <c r="N72" s="8">
        <f t="shared" si="14"/>
        <v>630</v>
      </c>
      <c r="O72" s="8">
        <f t="shared" si="18"/>
        <v>630</v>
      </c>
      <c r="P72" s="8">
        <f t="shared" si="22"/>
        <v>630</v>
      </c>
      <c r="Q72" s="8">
        <f t="shared" si="26"/>
        <v>630</v>
      </c>
      <c r="R72" s="10">
        <f t="shared" si="23"/>
        <v>3150</v>
      </c>
      <c r="T72" s="14" t="s">
        <v>20</v>
      </c>
      <c r="V72" s="8">
        <f t="shared" si="12"/>
        <v>630</v>
      </c>
      <c r="W72" s="8">
        <f t="shared" si="13"/>
        <v>630</v>
      </c>
      <c r="X72" s="8">
        <f t="shared" si="15"/>
        <v>630</v>
      </c>
      <c r="Y72" s="8">
        <f t="shared" si="17"/>
        <v>630</v>
      </c>
      <c r="Z72" s="8">
        <f t="shared" si="19"/>
        <v>630</v>
      </c>
      <c r="AA72" s="10">
        <f t="shared" si="24"/>
        <v>3150</v>
      </c>
    </row>
    <row r="73" spans="2:27" x14ac:dyDescent="0.3">
      <c r="B73" s="14" t="s">
        <v>21</v>
      </c>
      <c r="D73" s="8">
        <f t="shared" si="10"/>
        <v>630</v>
      </c>
      <c r="E73" s="8">
        <f t="shared" si="16"/>
        <v>630</v>
      </c>
      <c r="F73" s="8">
        <f t="shared" si="21"/>
        <v>630</v>
      </c>
      <c r="G73" s="8">
        <f t="shared" si="27"/>
        <v>630</v>
      </c>
      <c r="H73" s="8">
        <f>((($D$83*$D$84)*$D$86)*($D$89))</f>
        <v>630</v>
      </c>
      <c r="I73" s="10">
        <f t="shared" si="25"/>
        <v>3150</v>
      </c>
      <c r="K73" s="14" t="s">
        <v>21</v>
      </c>
      <c r="M73" s="8">
        <f t="shared" si="11"/>
        <v>630</v>
      </c>
      <c r="N73" s="8">
        <f t="shared" si="14"/>
        <v>630</v>
      </c>
      <c r="O73" s="8">
        <f t="shared" si="18"/>
        <v>630</v>
      </c>
      <c r="P73" s="8">
        <f t="shared" si="22"/>
        <v>630</v>
      </c>
      <c r="Q73" s="8">
        <f t="shared" si="26"/>
        <v>630</v>
      </c>
      <c r="R73" s="10">
        <f t="shared" si="23"/>
        <v>3150</v>
      </c>
      <c r="T73" s="14" t="s">
        <v>21</v>
      </c>
      <c r="V73" s="8">
        <f t="shared" si="12"/>
        <v>630</v>
      </c>
      <c r="W73" s="8">
        <f t="shared" si="13"/>
        <v>630</v>
      </c>
      <c r="X73" s="8">
        <f t="shared" si="15"/>
        <v>630</v>
      </c>
      <c r="Y73" s="8">
        <f t="shared" si="17"/>
        <v>630</v>
      </c>
      <c r="Z73" s="8">
        <f t="shared" si="19"/>
        <v>630</v>
      </c>
      <c r="AA73" s="10">
        <f t="shared" si="24"/>
        <v>3150</v>
      </c>
    </row>
    <row r="74" spans="2:27" x14ac:dyDescent="0.3">
      <c r="B74" s="14" t="s">
        <v>22</v>
      </c>
      <c r="D74" s="8">
        <f t="shared" si="10"/>
        <v>630</v>
      </c>
      <c r="E74" s="8">
        <f t="shared" si="16"/>
        <v>630</v>
      </c>
      <c r="F74" s="8">
        <f t="shared" si="21"/>
        <v>630</v>
      </c>
      <c r="G74" s="8">
        <f t="shared" si="27"/>
        <v>630</v>
      </c>
      <c r="H74" s="8">
        <f>((($D$83*$D$84)*$D$86)*($D$89))</f>
        <v>630</v>
      </c>
      <c r="I74" s="10">
        <f>SUM(D74:H74)-C74</f>
        <v>3150</v>
      </c>
      <c r="K74" s="14" t="s">
        <v>22</v>
      </c>
      <c r="M74" s="8">
        <f t="shared" si="11"/>
        <v>630</v>
      </c>
      <c r="N74" s="8">
        <f t="shared" si="14"/>
        <v>630</v>
      </c>
      <c r="O74" s="8">
        <f t="shared" si="18"/>
        <v>630</v>
      </c>
      <c r="P74" s="8">
        <f t="shared" si="22"/>
        <v>630</v>
      </c>
      <c r="Q74" s="8">
        <f t="shared" si="26"/>
        <v>630</v>
      </c>
      <c r="R74" s="10">
        <f t="shared" si="23"/>
        <v>3150</v>
      </c>
      <c r="T74" s="14" t="s">
        <v>22</v>
      </c>
      <c r="V74" s="8">
        <f t="shared" si="12"/>
        <v>630</v>
      </c>
      <c r="W74" s="8">
        <f t="shared" si="13"/>
        <v>630</v>
      </c>
      <c r="X74" s="8">
        <f t="shared" si="15"/>
        <v>630</v>
      </c>
      <c r="Y74" s="8">
        <f t="shared" si="17"/>
        <v>630</v>
      </c>
      <c r="Z74" s="8">
        <f t="shared" si="19"/>
        <v>630</v>
      </c>
      <c r="AA74" s="10">
        <f t="shared" si="24"/>
        <v>3150</v>
      </c>
    </row>
    <row r="75" spans="2:27" x14ac:dyDescent="0.3">
      <c r="B75" s="14" t="s">
        <v>23</v>
      </c>
      <c r="D75" s="8">
        <f t="shared" si="10"/>
        <v>630</v>
      </c>
      <c r="E75" s="8">
        <f t="shared" si="16"/>
        <v>630</v>
      </c>
      <c r="F75" s="8">
        <f t="shared" si="21"/>
        <v>630</v>
      </c>
      <c r="G75" s="8">
        <f t="shared" si="27"/>
        <v>630</v>
      </c>
      <c r="H75" s="8">
        <f>((($D$83*$D$84)*$D$86)*($D$89))</f>
        <v>630</v>
      </c>
      <c r="I75" s="10">
        <f>SUM(D75:H75)-C75</f>
        <v>3150</v>
      </c>
      <c r="K75" s="14" t="s">
        <v>23</v>
      </c>
      <c r="M75" s="8">
        <f t="shared" si="11"/>
        <v>630</v>
      </c>
      <c r="N75" s="8">
        <f t="shared" si="14"/>
        <v>630</v>
      </c>
      <c r="O75" s="8">
        <f t="shared" si="18"/>
        <v>630</v>
      </c>
      <c r="P75" s="8">
        <f t="shared" si="22"/>
        <v>630</v>
      </c>
      <c r="Q75" s="8">
        <f t="shared" si="26"/>
        <v>630</v>
      </c>
      <c r="R75" s="10">
        <f t="shared" si="23"/>
        <v>3150</v>
      </c>
      <c r="T75" s="14" t="s">
        <v>23</v>
      </c>
      <c r="V75" s="8">
        <f t="shared" si="12"/>
        <v>630</v>
      </c>
      <c r="W75" s="8">
        <f t="shared" si="13"/>
        <v>630</v>
      </c>
      <c r="X75" s="8">
        <f t="shared" si="15"/>
        <v>630</v>
      </c>
      <c r="Y75" s="8">
        <f t="shared" si="17"/>
        <v>630</v>
      </c>
      <c r="Z75" s="8">
        <f t="shared" si="19"/>
        <v>630</v>
      </c>
      <c r="AA75" s="10">
        <f t="shared" si="24"/>
        <v>3150</v>
      </c>
    </row>
    <row r="76" spans="2:27" x14ac:dyDescent="0.3">
      <c r="B76" s="14" t="s">
        <v>24</v>
      </c>
      <c r="D76" s="8">
        <f t="shared" si="10"/>
        <v>630</v>
      </c>
      <c r="E76" s="8">
        <f t="shared" si="16"/>
        <v>630</v>
      </c>
      <c r="F76" s="8">
        <f t="shared" si="21"/>
        <v>630</v>
      </c>
      <c r="G76" s="8">
        <f t="shared" si="27"/>
        <v>630</v>
      </c>
      <c r="H76" s="8">
        <f>((($D$83*$D$84)*$D$86)*($D$89))</f>
        <v>630</v>
      </c>
      <c r="I76" s="10">
        <f>SUM(D76:H76)-C76</f>
        <v>3150</v>
      </c>
      <c r="K76" s="14" t="s">
        <v>24</v>
      </c>
      <c r="M76" s="8">
        <f t="shared" si="11"/>
        <v>630</v>
      </c>
      <c r="N76" s="8">
        <f t="shared" si="14"/>
        <v>630</v>
      </c>
      <c r="O76" s="8">
        <f t="shared" si="18"/>
        <v>630</v>
      </c>
      <c r="P76" s="8">
        <f t="shared" si="22"/>
        <v>630</v>
      </c>
      <c r="Q76" s="8">
        <f t="shared" si="26"/>
        <v>630</v>
      </c>
      <c r="R76" s="10">
        <f t="shared" si="23"/>
        <v>3150</v>
      </c>
      <c r="T76" s="14" t="s">
        <v>24</v>
      </c>
      <c r="V76" s="8">
        <f t="shared" si="12"/>
        <v>630</v>
      </c>
      <c r="W76" s="8">
        <f t="shared" si="13"/>
        <v>630</v>
      </c>
      <c r="X76" s="8">
        <f t="shared" si="15"/>
        <v>630</v>
      </c>
      <c r="Y76" s="8">
        <f t="shared" si="17"/>
        <v>630</v>
      </c>
      <c r="Z76" s="8">
        <f t="shared" si="19"/>
        <v>630</v>
      </c>
      <c r="AA76" s="10">
        <f t="shared" si="24"/>
        <v>3150</v>
      </c>
    </row>
    <row r="77" spans="2:27" x14ac:dyDescent="0.3">
      <c r="B77" s="14" t="s">
        <v>25</v>
      </c>
      <c r="D77" s="8">
        <f t="shared" si="10"/>
        <v>630</v>
      </c>
      <c r="E77" s="8">
        <f t="shared" si="16"/>
        <v>630</v>
      </c>
      <c r="F77" s="8">
        <f t="shared" si="21"/>
        <v>630</v>
      </c>
      <c r="G77" s="8">
        <f t="shared" si="27"/>
        <v>630</v>
      </c>
      <c r="H77" s="8">
        <f>((($D$83*$D$84)*$D$86)*($D$89))</f>
        <v>630</v>
      </c>
      <c r="I77" s="10">
        <f t="shared" si="25"/>
        <v>3150</v>
      </c>
      <c r="K77" s="14" t="s">
        <v>25</v>
      </c>
      <c r="M77" s="8">
        <f t="shared" si="11"/>
        <v>630</v>
      </c>
      <c r="N77" s="8">
        <f t="shared" si="14"/>
        <v>630</v>
      </c>
      <c r="O77" s="8">
        <f t="shared" si="18"/>
        <v>630</v>
      </c>
      <c r="P77" s="8">
        <f t="shared" si="22"/>
        <v>630</v>
      </c>
      <c r="Q77" s="8">
        <f t="shared" si="26"/>
        <v>630</v>
      </c>
      <c r="R77" s="10">
        <f t="shared" si="23"/>
        <v>3150</v>
      </c>
      <c r="T77" s="14" t="s">
        <v>25</v>
      </c>
      <c r="V77" s="8">
        <f t="shared" si="12"/>
        <v>630</v>
      </c>
      <c r="W77" s="8">
        <f t="shared" si="13"/>
        <v>630</v>
      </c>
      <c r="X77" s="8">
        <f t="shared" si="15"/>
        <v>630</v>
      </c>
      <c r="Y77" s="8">
        <f t="shared" si="17"/>
        <v>630</v>
      </c>
      <c r="Z77" s="8">
        <f t="shared" si="19"/>
        <v>630</v>
      </c>
      <c r="AA77" s="10">
        <f t="shared" si="24"/>
        <v>3150</v>
      </c>
    </row>
    <row r="78" spans="2:27" x14ac:dyDescent="0.3">
      <c r="B78" s="3" t="s">
        <v>29</v>
      </c>
      <c r="C78" s="6">
        <f>SUM(C54:C77)</f>
        <v>10600</v>
      </c>
      <c r="D78" s="10">
        <f t="shared" ref="D78:H78" si="28">SUM(D54:D77)</f>
        <v>11610</v>
      </c>
      <c r="E78" s="10">
        <f t="shared" si="28"/>
        <v>9720</v>
      </c>
      <c r="F78" s="10">
        <f t="shared" si="28"/>
        <v>7830</v>
      </c>
      <c r="G78" s="10">
        <f t="shared" si="28"/>
        <v>5940</v>
      </c>
      <c r="H78" s="10">
        <f t="shared" si="28"/>
        <v>4050</v>
      </c>
      <c r="I78" s="10">
        <f>SUM(D78:H78)-C78</f>
        <v>28550</v>
      </c>
      <c r="K78" s="3" t="s">
        <v>29</v>
      </c>
      <c r="L78" s="6">
        <f>SUM(L54:L77)</f>
        <v>10600</v>
      </c>
      <c r="M78" s="10">
        <f t="shared" ref="M78:Q78" si="29">SUM(M54:M77)</f>
        <v>11610</v>
      </c>
      <c r="N78" s="10">
        <f t="shared" si="29"/>
        <v>10350</v>
      </c>
      <c r="O78" s="10">
        <f t="shared" si="29"/>
        <v>9090</v>
      </c>
      <c r="P78" s="10">
        <f t="shared" si="29"/>
        <v>7830</v>
      </c>
      <c r="Q78" s="10">
        <f t="shared" si="29"/>
        <v>6570</v>
      </c>
      <c r="R78" s="10">
        <f>SUM(M78:Q78)-L78</f>
        <v>34850</v>
      </c>
      <c r="T78" s="3" t="s">
        <v>29</v>
      </c>
      <c r="U78" s="6">
        <f>SUM(U54:U77)</f>
        <v>10600</v>
      </c>
      <c r="V78" s="10">
        <f t="shared" ref="V78:Y78" si="30">SUM(V54:V77)</f>
        <v>11610</v>
      </c>
      <c r="W78" s="10">
        <f t="shared" si="30"/>
        <v>10980</v>
      </c>
      <c r="X78" s="10">
        <f t="shared" si="30"/>
        <v>10350</v>
      </c>
      <c r="Y78" s="10">
        <f t="shared" si="30"/>
        <v>9720</v>
      </c>
      <c r="Z78" s="10">
        <f>SUM(Z54:Z77)</f>
        <v>9090</v>
      </c>
      <c r="AA78" s="10">
        <f>SUM(V78:Z78)-U78</f>
        <v>41150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7" t="s">
        <v>35</v>
      </c>
      <c r="D80" s="27">
        <f>D89</f>
        <v>3</v>
      </c>
      <c r="E80" s="27" t="s">
        <v>46</v>
      </c>
      <c r="F80" s="27"/>
      <c r="G80" s="25"/>
      <c r="H80" s="25"/>
      <c r="I80" s="25"/>
      <c r="K80" s="14" t="s">
        <v>37</v>
      </c>
      <c r="L80" s="27" t="s">
        <v>35</v>
      </c>
      <c r="M80" s="27">
        <f>M89</f>
        <v>3</v>
      </c>
      <c r="N80" s="27" t="s">
        <v>77</v>
      </c>
      <c r="O80" s="27"/>
      <c r="P80" s="25"/>
      <c r="Q80" s="25"/>
      <c r="R80" s="25"/>
      <c r="T80" s="14" t="s">
        <v>37</v>
      </c>
      <c r="U80" s="27" t="s">
        <v>35</v>
      </c>
      <c r="V80" s="27">
        <f>V89</f>
        <v>3</v>
      </c>
      <c r="W80" s="27" t="s">
        <v>78</v>
      </c>
      <c r="X80" s="27"/>
      <c r="Y80" s="25"/>
      <c r="Z80" s="25"/>
      <c r="AA80" s="25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1500</v>
      </c>
      <c r="E82" t="s">
        <v>54</v>
      </c>
      <c r="F82" s="16">
        <f>D82*D81</f>
        <v>300</v>
      </c>
      <c r="G82" t="s">
        <v>53</v>
      </c>
      <c r="K82" s="14" t="s">
        <v>39</v>
      </c>
      <c r="L82" t="s">
        <v>40</v>
      </c>
      <c r="M82" s="15">
        <v>1500</v>
      </c>
      <c r="N82" t="s">
        <v>54</v>
      </c>
      <c r="O82" s="16">
        <f>M82*M81</f>
        <v>300</v>
      </c>
      <c r="P82" t="s">
        <v>53</v>
      </c>
      <c r="T82" s="14" t="s">
        <v>39</v>
      </c>
      <c r="U82" t="s">
        <v>40</v>
      </c>
      <c r="V82" s="15">
        <v>1500</v>
      </c>
      <c r="W82" t="s">
        <v>54</v>
      </c>
      <c r="X82" s="16">
        <f>V82*V81</f>
        <v>300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10500</v>
      </c>
      <c r="E83" t="s">
        <v>55</v>
      </c>
      <c r="K83" s="14" t="s">
        <v>41</v>
      </c>
      <c r="L83" t="s">
        <v>42</v>
      </c>
      <c r="M83" s="15">
        <v>10500</v>
      </c>
      <c r="N83" t="s">
        <v>55</v>
      </c>
      <c r="T83" s="14" t="s">
        <v>41</v>
      </c>
      <c r="U83" t="s">
        <v>42</v>
      </c>
      <c r="V83" s="15">
        <v>10500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525</v>
      </c>
      <c r="E85" t="s">
        <v>50</v>
      </c>
      <c r="K85" s="14" t="s">
        <v>47</v>
      </c>
      <c r="L85" t="s">
        <v>49</v>
      </c>
      <c r="M85" s="15">
        <f>M83*M84</f>
        <v>525</v>
      </c>
      <c r="N85" t="s">
        <v>50</v>
      </c>
      <c r="T85" s="14" t="s">
        <v>47</v>
      </c>
      <c r="U85" t="s">
        <v>49</v>
      </c>
      <c r="V85" s="15">
        <f>V83*V84</f>
        <v>525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0.4</v>
      </c>
      <c r="E86" t="s">
        <v>81</v>
      </c>
      <c r="K86" s="14" t="s">
        <v>48</v>
      </c>
      <c r="L86" t="s">
        <v>38</v>
      </c>
      <c r="M86" s="2">
        <f>D86</f>
        <v>0.4</v>
      </c>
      <c r="N86" t="s">
        <v>81</v>
      </c>
      <c r="T86" s="14" t="s">
        <v>48</v>
      </c>
      <c r="U86" t="s">
        <v>38</v>
      </c>
      <c r="V86" s="2">
        <f>M86</f>
        <v>0.4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210</v>
      </c>
      <c r="E87" t="s">
        <v>52</v>
      </c>
      <c r="K87" s="14" t="s">
        <v>51</v>
      </c>
      <c r="L87" t="s">
        <v>49</v>
      </c>
      <c r="M87" s="15">
        <f>M86*M85</f>
        <v>210</v>
      </c>
      <c r="N87" t="s">
        <v>52</v>
      </c>
      <c r="T87" s="14" t="s">
        <v>51</v>
      </c>
      <c r="U87" t="s">
        <v>49</v>
      </c>
      <c r="V87" s="15">
        <f>V86*V85</f>
        <v>210</v>
      </c>
      <c r="W87" t="s">
        <v>52</v>
      </c>
    </row>
    <row r="88" spans="2:27" x14ac:dyDescent="0.3">
      <c r="B88" s="14" t="s">
        <v>56</v>
      </c>
      <c r="C88" t="s">
        <v>57</v>
      </c>
      <c r="D88" s="47">
        <v>5</v>
      </c>
      <c r="E88" t="s">
        <v>58</v>
      </c>
      <c r="K88" s="14" t="s">
        <v>56</v>
      </c>
      <c r="L88" t="s">
        <v>57</v>
      </c>
      <c r="M88" s="47">
        <v>5</v>
      </c>
      <c r="N88" t="s">
        <v>58</v>
      </c>
      <c r="T88" s="14" t="s">
        <v>56</v>
      </c>
      <c r="U88" t="s">
        <v>57</v>
      </c>
      <c r="V88" s="47">
        <v>5</v>
      </c>
      <c r="W88" t="s">
        <v>58</v>
      </c>
    </row>
    <row r="89" spans="2:27" x14ac:dyDescent="0.3">
      <c r="B89" s="14" t="s">
        <v>60</v>
      </c>
      <c r="C89" t="s">
        <v>57</v>
      </c>
      <c r="D89" s="47">
        <v>3</v>
      </c>
      <c r="E89" t="s">
        <v>61</v>
      </c>
      <c r="K89" s="14" t="s">
        <v>60</v>
      </c>
      <c r="L89" t="s">
        <v>57</v>
      </c>
      <c r="M89" s="47">
        <f>D89</f>
        <v>3</v>
      </c>
      <c r="N89" t="s">
        <v>61</v>
      </c>
      <c r="T89" s="14" t="s">
        <v>60</v>
      </c>
      <c r="U89" t="s">
        <v>57</v>
      </c>
      <c r="V89" s="47">
        <f>M89</f>
        <v>3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250</v>
      </c>
      <c r="E90" t="s">
        <v>63</v>
      </c>
      <c r="K90" s="14" t="s">
        <v>64</v>
      </c>
      <c r="L90" t="s">
        <v>62</v>
      </c>
      <c r="M90" s="15">
        <v>250</v>
      </c>
      <c r="N90" t="s">
        <v>63</v>
      </c>
      <c r="T90" s="14" t="s">
        <v>64</v>
      </c>
      <c r="U90" t="s">
        <v>62</v>
      </c>
      <c r="V90" s="15">
        <v>250</v>
      </c>
      <c r="W90" t="s">
        <v>63</v>
      </c>
    </row>
    <row r="91" spans="2:27" x14ac:dyDescent="0.3">
      <c r="B91" s="14" t="s">
        <v>71</v>
      </c>
      <c r="C91" t="s">
        <v>73</v>
      </c>
      <c r="D91" s="47">
        <f>COUNTA(D61:D67)+COUNTA(E64:E67)+COUNTA(F67)</f>
        <v>12</v>
      </c>
      <c r="E91" t="s">
        <v>72</v>
      </c>
      <c r="G91" s="47">
        <f>COUNTA(D60,E63,F66)*D89</f>
        <v>9</v>
      </c>
      <c r="H91" t="s">
        <v>74</v>
      </c>
      <c r="K91" s="14" t="s">
        <v>71</v>
      </c>
      <c r="L91" t="s">
        <v>73</v>
      </c>
      <c r="M91" s="47">
        <f>COUNTA(M61:M66)+COUNTA(N63:N66)+COUNTA(O65:O66)</f>
        <v>12</v>
      </c>
      <c r="N91" t="s">
        <v>72</v>
      </c>
      <c r="P91" s="47">
        <f>COUNTA(M60,N62,O64,P66)*M89</f>
        <v>12</v>
      </c>
      <c r="Q91" t="s">
        <v>74</v>
      </c>
      <c r="T91" s="14" t="s">
        <v>71</v>
      </c>
      <c r="U91" t="s">
        <v>73</v>
      </c>
      <c r="V91" s="47">
        <f>COUNTA(V61:V64)+COUNTA(W62:W64)+COUNTA(X63:X64)+COUNTA(Y64)</f>
        <v>10</v>
      </c>
      <c r="W91" t="s">
        <v>72</v>
      </c>
      <c r="Y91" s="47">
        <f>COUNTA(V60,W61,X62,Y63,Z64)*V89</f>
        <v>15</v>
      </c>
      <c r="Z91" t="s">
        <v>74</v>
      </c>
    </row>
    <row r="92" spans="2:27" x14ac:dyDescent="0.3">
      <c r="B92" s="14" t="s">
        <v>75</v>
      </c>
      <c r="C92" s="35" t="s">
        <v>76</v>
      </c>
      <c r="D92" s="35" t="str">
        <f>B67</f>
        <v>Mes 14</v>
      </c>
      <c r="E92" s="49" t="s">
        <v>138</v>
      </c>
      <c r="F92" s="50">
        <f>I78/C78</f>
        <v>2.6933962264150941</v>
      </c>
      <c r="K92" s="14" t="s">
        <v>75</v>
      </c>
      <c r="L92" s="35" t="s">
        <v>76</v>
      </c>
      <c r="M92" s="35" t="str">
        <f>K66</f>
        <v>Mes 13</v>
      </c>
      <c r="N92" s="49" t="s">
        <v>138</v>
      </c>
      <c r="O92" s="50">
        <f>R78/L78</f>
        <v>3.2877358490566038</v>
      </c>
      <c r="T92" s="14" t="s">
        <v>75</v>
      </c>
      <c r="U92" s="35" t="s">
        <v>76</v>
      </c>
      <c r="V92" s="35" t="str">
        <f>T64</f>
        <v>Mes 11</v>
      </c>
      <c r="W92" s="49" t="s">
        <v>138</v>
      </c>
      <c r="X92" s="50">
        <f>AA78/U78</f>
        <v>3.8820754716981134</v>
      </c>
    </row>
    <row r="93" spans="2:27" x14ac:dyDescent="0.3">
      <c r="B93" s="14" t="s">
        <v>127</v>
      </c>
      <c r="C93" s="35" t="s">
        <v>128</v>
      </c>
      <c r="D93" s="37">
        <f>I78</f>
        <v>28550</v>
      </c>
      <c r="E93" s="35" t="s">
        <v>129</v>
      </c>
      <c r="F93" s="35"/>
      <c r="K93" s="14" t="s">
        <v>127</v>
      </c>
      <c r="L93" s="35" t="s">
        <v>128</v>
      </c>
      <c r="M93" s="37">
        <f>R78</f>
        <v>34850</v>
      </c>
      <c r="N93" s="35" t="s">
        <v>129</v>
      </c>
      <c r="O93" s="35"/>
      <c r="T93" s="14" t="s">
        <v>127</v>
      </c>
      <c r="U93" s="35" t="s">
        <v>128</v>
      </c>
      <c r="V93" s="37">
        <f>AA78</f>
        <v>41150</v>
      </c>
      <c r="W93" s="35" t="s">
        <v>129</v>
      </c>
      <c r="X93" s="35"/>
    </row>
    <row r="94" spans="2:27" x14ac:dyDescent="0.3">
      <c r="B94" s="14" t="s">
        <v>130</v>
      </c>
      <c r="C94" s="35" t="s">
        <v>131</v>
      </c>
      <c r="D94" s="51">
        <f>D89*D88</f>
        <v>15</v>
      </c>
      <c r="E94" s="35" t="s">
        <v>132</v>
      </c>
      <c r="F94" s="35"/>
      <c r="G94" s="35"/>
      <c r="H94" s="35"/>
      <c r="I94" s="35"/>
      <c r="K94" s="14" t="s">
        <v>130</v>
      </c>
      <c r="L94" s="35" t="s">
        <v>131</v>
      </c>
      <c r="M94" s="51">
        <f>M89*M88</f>
        <v>15</v>
      </c>
      <c r="N94" s="35" t="s">
        <v>132</v>
      </c>
      <c r="O94" s="35"/>
      <c r="P94" s="35"/>
      <c r="Q94" s="35"/>
      <c r="R94" s="35"/>
      <c r="T94" s="14" t="s">
        <v>130</v>
      </c>
      <c r="U94" s="35" t="s">
        <v>131</v>
      </c>
      <c r="V94" s="51">
        <f>V89*V88</f>
        <v>15</v>
      </c>
      <c r="W94" s="35" t="s">
        <v>132</v>
      </c>
      <c r="X94" s="35"/>
      <c r="Y94" s="35"/>
      <c r="Z94" s="35"/>
      <c r="AA94" s="35"/>
    </row>
  </sheetData>
  <sheetProtection algorithmName="SHA-512" hashValue="h2p5jfNq/NT64ONApT5o2BlN8nEbq+nmZ5ym3QK2PXR2jnfrYDPpdbMKimuWeIwXotEd8JYoJf0llJQfvu0H2Q==" saltValue="kCJ5tKb5BjmkqNptc3NUAg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E160D-258C-4325-A7A7-B8460CFE25C8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4" max="4" width="12.21875" customWidth="1"/>
    <col min="8" max="8" width="12.109375" bestFit="1" customWidth="1"/>
    <col min="9" max="9" width="11.77734375" bestFit="1" customWidth="1"/>
    <col min="10" max="10" width="5.77734375" customWidth="1"/>
    <col min="11" max="11" width="16" customWidth="1"/>
    <col min="13" max="13" width="12.21875" customWidth="1"/>
    <col min="18" max="18" width="11.77734375" bestFit="1" customWidth="1"/>
    <col min="19" max="19" width="5.77734375" customWidth="1"/>
    <col min="20" max="20" width="16" customWidth="1"/>
    <col min="22" max="22" width="12.21875" customWidth="1"/>
    <col min="27" max="27" width="11.77734375" bestFit="1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64" t="s">
        <v>134</v>
      </c>
      <c r="D2" s="64"/>
      <c r="E2" s="64"/>
      <c r="F2" s="64"/>
      <c r="G2" s="64"/>
      <c r="H2" s="64"/>
    </row>
    <row r="3" spans="2:22" ht="23.4" x14ac:dyDescent="0.45">
      <c r="C3" s="66" t="s">
        <v>86</v>
      </c>
      <c r="D3" s="66"/>
      <c r="E3" s="66"/>
      <c r="F3" s="66"/>
      <c r="G3" s="66"/>
      <c r="H3" s="66"/>
      <c r="K3" s="39"/>
      <c r="L3" s="40"/>
      <c r="M3" s="40"/>
      <c r="N3" s="40"/>
      <c r="O3" s="40"/>
      <c r="P3" s="40"/>
      <c r="Q3" s="40"/>
      <c r="R3" s="40"/>
      <c r="S3" s="40"/>
      <c r="T3" s="40"/>
      <c r="U3" s="40"/>
      <c r="V3" s="41"/>
    </row>
    <row r="4" spans="2:22" ht="18" x14ac:dyDescent="0.35">
      <c r="B4" s="71" t="s">
        <v>65</v>
      </c>
      <c r="C4" s="64" t="s">
        <v>33</v>
      </c>
      <c r="D4" s="64"/>
      <c r="E4" s="64"/>
      <c r="F4" s="64"/>
      <c r="G4" s="64"/>
      <c r="H4" s="64"/>
      <c r="I4" s="13" t="s">
        <v>27</v>
      </c>
      <c r="K4" s="42"/>
      <c r="V4" s="43"/>
    </row>
    <row r="5" spans="2:22" ht="14.4" customHeight="1" x14ac:dyDescent="0.3">
      <c r="B5" s="71"/>
      <c r="C5" s="12" t="s">
        <v>1</v>
      </c>
      <c r="D5" s="11" t="s">
        <v>111</v>
      </c>
      <c r="E5" s="11" t="s">
        <v>112</v>
      </c>
      <c r="F5" s="11" t="s">
        <v>113</v>
      </c>
      <c r="G5" s="11" t="s">
        <v>114</v>
      </c>
      <c r="H5" s="11" t="s">
        <v>115</v>
      </c>
      <c r="I5" s="7" t="s">
        <v>31</v>
      </c>
      <c r="K5" s="42"/>
      <c r="V5" s="43"/>
    </row>
    <row r="6" spans="2:22" x14ac:dyDescent="0.3">
      <c r="B6" s="1" t="s">
        <v>28</v>
      </c>
      <c r="C6" s="12" t="s">
        <v>32</v>
      </c>
      <c r="D6" s="11" t="s">
        <v>59</v>
      </c>
      <c r="E6" s="11" t="s">
        <v>59</v>
      </c>
      <c r="F6" s="11" t="s">
        <v>59</v>
      </c>
      <c r="G6" s="11" t="s">
        <v>59</v>
      </c>
      <c r="H6" s="11" t="s">
        <v>59</v>
      </c>
      <c r="I6" s="7" t="s">
        <v>1</v>
      </c>
      <c r="K6" s="42"/>
      <c r="V6" s="43"/>
    </row>
    <row r="7" spans="2:22" x14ac:dyDescent="0.3">
      <c r="B7" s="3" t="s">
        <v>2</v>
      </c>
      <c r="C7" s="4">
        <v>750</v>
      </c>
      <c r="D7" s="5"/>
      <c r="E7" s="5"/>
      <c r="F7" s="5"/>
      <c r="G7" s="5"/>
      <c r="H7" s="5"/>
      <c r="I7" s="4">
        <f>SUM(D7:H7)-C7</f>
        <v>-750</v>
      </c>
      <c r="K7" s="42"/>
      <c r="V7" s="43"/>
    </row>
    <row r="8" spans="2:22" x14ac:dyDescent="0.3">
      <c r="B8" s="3" t="s">
        <v>3</v>
      </c>
      <c r="C8" s="4">
        <f t="shared" ref="C8:C17" si="0">$D$89*$D$90</f>
        <v>500</v>
      </c>
      <c r="D8" s="5"/>
      <c r="E8" s="5"/>
      <c r="F8" s="5"/>
      <c r="G8" s="5"/>
      <c r="H8" s="5"/>
      <c r="I8" s="4">
        <f>SUM(D8:H8)-C8-C7</f>
        <v>-1250</v>
      </c>
      <c r="K8" s="42"/>
      <c r="V8" s="43"/>
    </row>
    <row r="9" spans="2:22" x14ac:dyDescent="0.3">
      <c r="B9" s="3" t="s">
        <v>4</v>
      </c>
      <c r="C9" s="4">
        <f t="shared" si="0"/>
        <v>500</v>
      </c>
      <c r="D9" s="5"/>
      <c r="E9" s="5"/>
      <c r="F9" s="5"/>
      <c r="G9" s="5"/>
      <c r="H9" s="5"/>
      <c r="I9" s="4">
        <f>SUM(D9:H9)-C9-C8-C7</f>
        <v>-1750</v>
      </c>
      <c r="K9" s="42"/>
      <c r="V9" s="43"/>
    </row>
    <row r="10" spans="2:22" x14ac:dyDescent="0.3">
      <c r="B10" s="3" t="s">
        <v>5</v>
      </c>
      <c r="C10" s="4">
        <f>$D$89*$D$90+JURIDICO!D11</f>
        <v>1225</v>
      </c>
      <c r="D10" s="5"/>
      <c r="E10" s="5"/>
      <c r="F10" s="5"/>
      <c r="G10" s="5"/>
      <c r="H10" s="5"/>
      <c r="I10" s="4">
        <f>SUM(D10:H10)-C10-C9-C8-C7</f>
        <v>-2975</v>
      </c>
      <c r="K10" s="42"/>
      <c r="V10" s="43"/>
    </row>
    <row r="11" spans="2:22" x14ac:dyDescent="0.3">
      <c r="B11" s="3" t="s">
        <v>6</v>
      </c>
      <c r="C11" s="4">
        <f t="shared" si="0"/>
        <v>500</v>
      </c>
      <c r="D11" s="5"/>
      <c r="E11" s="5"/>
      <c r="F11" s="5"/>
      <c r="G11" s="5"/>
      <c r="H11" s="5"/>
      <c r="I11" s="4">
        <f>SUM(D11:H11)-C11-C10-C9-C8-C7</f>
        <v>-3475</v>
      </c>
      <c r="K11" s="42"/>
      <c r="V11" s="43"/>
    </row>
    <row r="12" spans="2:22" x14ac:dyDescent="0.3">
      <c r="B12" s="3" t="s">
        <v>7</v>
      </c>
      <c r="C12" s="4">
        <f t="shared" si="0"/>
        <v>500</v>
      </c>
      <c r="D12" s="5"/>
      <c r="E12" s="5"/>
      <c r="F12" s="5"/>
      <c r="G12" s="5"/>
      <c r="H12" s="5"/>
      <c r="I12" s="4">
        <f>SUM(D12:H12)-C12-C11-C10-C9-C8-C7</f>
        <v>-3975</v>
      </c>
      <c r="K12" s="42"/>
      <c r="V12" s="43"/>
    </row>
    <row r="13" spans="2:22" x14ac:dyDescent="0.3">
      <c r="B13" s="3" t="s">
        <v>8</v>
      </c>
      <c r="C13" s="4">
        <f>$D$89*$D$90+JURIDICO!D14</f>
        <v>1225</v>
      </c>
      <c r="D13" s="17">
        <f>($D$82*$D$81)*$D$89</f>
        <v>600</v>
      </c>
      <c r="E13" s="9"/>
      <c r="F13" s="9"/>
      <c r="G13" s="9"/>
      <c r="H13" s="9"/>
      <c r="I13" s="4">
        <f>SUM(D13:H13)-C13-C12-C11-C10-C9-C8-C7</f>
        <v>-4600</v>
      </c>
      <c r="K13" s="42"/>
      <c r="V13" s="43"/>
    </row>
    <row r="14" spans="2:22" x14ac:dyDescent="0.3">
      <c r="B14" s="3" t="s">
        <v>9</v>
      </c>
      <c r="C14" s="4">
        <f t="shared" si="0"/>
        <v>500</v>
      </c>
      <c r="D14" s="8">
        <f t="shared" ref="D14:D30" si="1">((($D$83*$D$84)*$D$86)*($D$89))</f>
        <v>420</v>
      </c>
      <c r="E14" s="9"/>
      <c r="F14" s="9"/>
      <c r="G14" s="9"/>
      <c r="H14" s="9"/>
      <c r="I14" s="4">
        <f>SUM(D13:H14)-C14-C13-C12-C11-C10-C9-C8-C7</f>
        <v>-4680</v>
      </c>
      <c r="K14" s="42"/>
      <c r="V14" s="43"/>
    </row>
    <row r="15" spans="2:22" x14ac:dyDescent="0.3">
      <c r="B15" s="3" t="s">
        <v>10</v>
      </c>
      <c r="C15" s="4">
        <f t="shared" si="0"/>
        <v>500</v>
      </c>
      <c r="D15" s="8">
        <f t="shared" si="1"/>
        <v>420</v>
      </c>
      <c r="I15" s="4">
        <f>SUM(D13:H15)-C15-C14-C13-C12-C11-C10-C9-C8-C7</f>
        <v>-4760</v>
      </c>
      <c r="K15" s="42"/>
      <c r="V15" s="43"/>
    </row>
    <row r="16" spans="2:22" x14ac:dyDescent="0.3">
      <c r="B16" s="3" t="s">
        <v>11</v>
      </c>
      <c r="C16" s="4">
        <f t="shared" si="0"/>
        <v>500</v>
      </c>
      <c r="D16" s="8">
        <f t="shared" si="1"/>
        <v>420</v>
      </c>
      <c r="F16" s="9"/>
      <c r="G16" s="9"/>
      <c r="H16" s="9"/>
      <c r="I16" s="4">
        <f>SUM(D13:H16)-C16-C15-C14-C13-C12-C11-C10-C9-C8-C7</f>
        <v>-4840</v>
      </c>
      <c r="K16" s="42"/>
      <c r="V16" s="43"/>
    </row>
    <row r="17" spans="2:22" x14ac:dyDescent="0.3">
      <c r="B17" s="3" t="s">
        <v>12</v>
      </c>
      <c r="C17" s="4">
        <f t="shared" si="0"/>
        <v>500</v>
      </c>
      <c r="D17" s="8">
        <f t="shared" si="1"/>
        <v>420</v>
      </c>
      <c r="E17" s="17">
        <f>($D$82*$D$81)*$D$89</f>
        <v>600</v>
      </c>
      <c r="F17" s="9"/>
      <c r="G17" s="9"/>
      <c r="H17" s="9"/>
      <c r="I17" s="4">
        <f>SUM(D13:H17)-C17-C16-C15-C14-C13-C12-C11-C10-C9-C8-C7</f>
        <v>-4320</v>
      </c>
      <c r="K17" s="42"/>
      <c r="V17" s="43"/>
    </row>
    <row r="18" spans="2:22" x14ac:dyDescent="0.3">
      <c r="B18" s="3" t="s">
        <v>13</v>
      </c>
      <c r="D18" s="8">
        <f t="shared" si="1"/>
        <v>420</v>
      </c>
      <c r="E18" s="8">
        <f t="shared" ref="E18:E30" si="2">((($D$83*$D$84)*$D$86)*($D$89))</f>
        <v>420</v>
      </c>
      <c r="I18" s="4">
        <f>SUM(D13:H18)-C18-C17-C16-C15-C14-C13-C12-C11-C10-C9-C8-C7</f>
        <v>-3480</v>
      </c>
      <c r="K18" s="42"/>
      <c r="V18" s="43"/>
    </row>
    <row r="19" spans="2:22" x14ac:dyDescent="0.3">
      <c r="B19" s="3" t="s">
        <v>14</v>
      </c>
      <c r="D19" s="8">
        <f t="shared" si="1"/>
        <v>420</v>
      </c>
      <c r="E19" s="8">
        <f t="shared" si="2"/>
        <v>420</v>
      </c>
      <c r="G19" s="9"/>
      <c r="H19" s="9"/>
      <c r="I19" s="4">
        <f>SUM(D13:H19)-C19-C18-C17-C16-C15-C14-C13-C12-C11-C10-C9-C8-C7</f>
        <v>-2640</v>
      </c>
      <c r="K19" s="42"/>
      <c r="V19" s="43"/>
    </row>
    <row r="20" spans="2:22" x14ac:dyDescent="0.3">
      <c r="B20" s="3" t="s">
        <v>15</v>
      </c>
      <c r="D20" s="8">
        <f t="shared" si="1"/>
        <v>420</v>
      </c>
      <c r="E20" s="8">
        <f t="shared" si="2"/>
        <v>420</v>
      </c>
      <c r="G20" s="9"/>
      <c r="H20" s="9"/>
      <c r="I20" s="4">
        <f>SUM(D13:H20)-C20-C19-C18-C17-C16-C15-C14-C13-C12-C11-C10-C9-C8-C7</f>
        <v>-1800</v>
      </c>
      <c r="K20" s="42"/>
      <c r="V20" s="43"/>
    </row>
    <row r="21" spans="2:22" x14ac:dyDescent="0.3">
      <c r="B21" s="3" t="s">
        <v>16</v>
      </c>
      <c r="D21" s="8">
        <f t="shared" si="1"/>
        <v>420</v>
      </c>
      <c r="E21" s="8">
        <f t="shared" si="2"/>
        <v>420</v>
      </c>
      <c r="F21" s="17">
        <f>($D$82*$D$81)*$D$89</f>
        <v>600</v>
      </c>
      <c r="I21" s="4">
        <f>SUM(D13:H21)-C21-C20-C19-C18-C17-C16-C15-C14-C13-C12-C11-C10-C9-C8-C7</f>
        <v>-360</v>
      </c>
      <c r="K21" s="42"/>
      <c r="V21" s="43"/>
    </row>
    <row r="22" spans="2:22" x14ac:dyDescent="0.3">
      <c r="B22" s="14" t="s">
        <v>17</v>
      </c>
      <c r="D22" s="8">
        <f t="shared" si="1"/>
        <v>420</v>
      </c>
      <c r="E22" s="8">
        <f t="shared" si="2"/>
        <v>420</v>
      </c>
      <c r="F22" s="8">
        <f t="shared" ref="F22:F30" si="3">((($D$83*$D$84)*$D$86)*($D$89))</f>
        <v>420</v>
      </c>
      <c r="H22" s="9"/>
      <c r="I22" s="10">
        <f>SUM(D13:H22)-C22-C21-C20-C19-C18-C17-C16-C15-C14-C13-C12-C11-C10-C9-C8-C7</f>
        <v>900</v>
      </c>
      <c r="K22" s="42"/>
      <c r="V22" s="43"/>
    </row>
    <row r="23" spans="2:22" x14ac:dyDescent="0.3">
      <c r="B23" s="14" t="s">
        <v>18</v>
      </c>
      <c r="D23" s="8">
        <f t="shared" si="1"/>
        <v>420</v>
      </c>
      <c r="E23" s="8">
        <f t="shared" si="2"/>
        <v>420</v>
      </c>
      <c r="F23" s="8">
        <f t="shared" si="3"/>
        <v>420</v>
      </c>
      <c r="H23" s="9"/>
      <c r="I23" s="10">
        <f t="shared" ref="I23:I26" si="4">SUM(D23:H23)-C23</f>
        <v>1260</v>
      </c>
      <c r="K23" s="42"/>
      <c r="V23" s="43"/>
    </row>
    <row r="24" spans="2:22" x14ac:dyDescent="0.3">
      <c r="B24" s="14" t="s">
        <v>19</v>
      </c>
      <c r="D24" s="8">
        <f t="shared" si="1"/>
        <v>420</v>
      </c>
      <c r="E24" s="8">
        <f t="shared" si="2"/>
        <v>420</v>
      </c>
      <c r="F24" s="8">
        <f t="shared" si="3"/>
        <v>420</v>
      </c>
      <c r="I24" s="10">
        <f t="shared" si="4"/>
        <v>1260</v>
      </c>
      <c r="K24" s="42"/>
      <c r="V24" s="43"/>
    </row>
    <row r="25" spans="2:22" x14ac:dyDescent="0.3">
      <c r="B25" s="14" t="s">
        <v>20</v>
      </c>
      <c r="D25" s="8">
        <f t="shared" si="1"/>
        <v>420</v>
      </c>
      <c r="E25" s="8">
        <f t="shared" si="2"/>
        <v>420</v>
      </c>
      <c r="F25" s="8">
        <f t="shared" si="3"/>
        <v>420</v>
      </c>
      <c r="G25" s="17">
        <f>($D$82*$D$81)*$D$89</f>
        <v>600</v>
      </c>
      <c r="I25" s="10">
        <f t="shared" si="4"/>
        <v>1860</v>
      </c>
      <c r="K25" s="42"/>
      <c r="V25" s="43"/>
    </row>
    <row r="26" spans="2:22" x14ac:dyDescent="0.3">
      <c r="B26" s="14" t="s">
        <v>21</v>
      </c>
      <c r="D26" s="8">
        <f t="shared" si="1"/>
        <v>420</v>
      </c>
      <c r="E26" s="8">
        <f t="shared" si="2"/>
        <v>420</v>
      </c>
      <c r="F26" s="8">
        <f t="shared" si="3"/>
        <v>420</v>
      </c>
      <c r="G26" s="8">
        <f>((($D$83*$D$84)*$D$86)*($D$89))</f>
        <v>420</v>
      </c>
      <c r="I26" s="10">
        <f t="shared" si="4"/>
        <v>1680</v>
      </c>
      <c r="K26" s="42"/>
      <c r="V26" s="43"/>
    </row>
    <row r="27" spans="2:22" x14ac:dyDescent="0.3">
      <c r="B27" s="14" t="s">
        <v>22</v>
      </c>
      <c r="D27" s="8">
        <f t="shared" si="1"/>
        <v>420</v>
      </c>
      <c r="E27" s="8">
        <f t="shared" si="2"/>
        <v>420</v>
      </c>
      <c r="F27" s="8">
        <f t="shared" si="3"/>
        <v>420</v>
      </c>
      <c r="G27" s="8">
        <f>((($D$83*$D$84)*$D$86)*($D$89))</f>
        <v>420</v>
      </c>
      <c r="I27" s="10">
        <f>SUM(D27:H27)-C27</f>
        <v>1680</v>
      </c>
      <c r="K27" s="42"/>
      <c r="V27" s="43"/>
    </row>
    <row r="28" spans="2:22" x14ac:dyDescent="0.3">
      <c r="B28" s="14" t="s">
        <v>23</v>
      </c>
      <c r="D28" s="8">
        <f t="shared" si="1"/>
        <v>420</v>
      </c>
      <c r="E28" s="8">
        <f t="shared" si="2"/>
        <v>420</v>
      </c>
      <c r="F28" s="8">
        <f t="shared" si="3"/>
        <v>420</v>
      </c>
      <c r="G28" s="8">
        <f>((($D$83*$D$84)*$D$86)*($D$89))</f>
        <v>420</v>
      </c>
      <c r="I28" s="10">
        <f>SUM(D28:H28)-C28</f>
        <v>1680</v>
      </c>
      <c r="K28" s="42"/>
      <c r="V28" s="43"/>
    </row>
    <row r="29" spans="2:22" x14ac:dyDescent="0.3">
      <c r="B29" s="14" t="s">
        <v>24</v>
      </c>
      <c r="D29" s="8">
        <f t="shared" si="1"/>
        <v>420</v>
      </c>
      <c r="E29" s="8">
        <f t="shared" si="2"/>
        <v>420</v>
      </c>
      <c r="F29" s="8">
        <f t="shared" si="3"/>
        <v>420</v>
      </c>
      <c r="G29" s="8">
        <f>((($D$83*$D$84)*$D$86)*($D$89))</f>
        <v>420</v>
      </c>
      <c r="H29" s="17">
        <f>($D$82*$D$81)*$D$89</f>
        <v>600</v>
      </c>
      <c r="I29" s="10">
        <f>SUM(D29:H29)-C29</f>
        <v>2280</v>
      </c>
      <c r="K29" s="42"/>
      <c r="V29" s="43"/>
    </row>
    <row r="30" spans="2:22" x14ac:dyDescent="0.3">
      <c r="B30" s="14" t="s">
        <v>25</v>
      </c>
      <c r="D30" s="8">
        <f t="shared" si="1"/>
        <v>420</v>
      </c>
      <c r="E30" s="8">
        <f t="shared" si="2"/>
        <v>420</v>
      </c>
      <c r="F30" s="8">
        <f t="shared" si="3"/>
        <v>420</v>
      </c>
      <c r="G30" s="8">
        <f>((($D$83*$D$84)*$D$86)*($D$89))</f>
        <v>420</v>
      </c>
      <c r="H30" s="8">
        <f>((($D$83*$D$84)*$D$86)*($D$89))</f>
        <v>420</v>
      </c>
      <c r="I30" s="10">
        <f t="shared" ref="I30" si="5">SUM(D30:H30)-C30</f>
        <v>2100</v>
      </c>
      <c r="K30" s="42"/>
      <c r="V30" s="43"/>
    </row>
    <row r="31" spans="2:22" x14ac:dyDescent="0.3">
      <c r="B31" s="3" t="s">
        <v>29</v>
      </c>
      <c r="C31" s="6">
        <f>SUM(C7:C30)</f>
        <v>7200</v>
      </c>
      <c r="D31" s="10">
        <f t="shared" ref="D31:H31" si="6">SUM(D7:D30)</f>
        <v>7740</v>
      </c>
      <c r="E31" s="10">
        <f t="shared" si="6"/>
        <v>6060</v>
      </c>
      <c r="F31" s="10">
        <f t="shared" si="6"/>
        <v>4380</v>
      </c>
      <c r="G31" s="10">
        <f t="shared" si="6"/>
        <v>2700</v>
      </c>
      <c r="H31" s="10">
        <f t="shared" si="6"/>
        <v>1020</v>
      </c>
      <c r="I31" s="10">
        <f>SUM(D31:H31)-C31</f>
        <v>14700</v>
      </c>
      <c r="K31" s="42"/>
      <c r="V31" s="43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4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6"/>
    </row>
    <row r="33" spans="2:9" x14ac:dyDescent="0.3">
      <c r="B33" s="14" t="s">
        <v>37</v>
      </c>
      <c r="C33" s="27" t="s">
        <v>35</v>
      </c>
      <c r="D33" s="27">
        <f>D42</f>
        <v>2</v>
      </c>
      <c r="E33" s="27" t="s">
        <v>80</v>
      </c>
      <c r="F33" s="27"/>
      <c r="G33" s="25"/>
      <c r="H33" s="25"/>
      <c r="I33" s="25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  <c r="H34" s="48"/>
    </row>
    <row r="35" spans="2:9" x14ac:dyDescent="0.3">
      <c r="B35" s="14" t="s">
        <v>39</v>
      </c>
      <c r="C35" t="s">
        <v>40</v>
      </c>
      <c r="D35" s="15">
        <v>1500</v>
      </c>
      <c r="E35" t="s">
        <v>54</v>
      </c>
      <c r="F35" s="16">
        <f>D35*D34</f>
        <v>300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v>10500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525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0.4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210</v>
      </c>
      <c r="E40" t="s">
        <v>126</v>
      </c>
    </row>
    <row r="41" spans="2:9" x14ac:dyDescent="0.3">
      <c r="B41" s="14" t="s">
        <v>56</v>
      </c>
      <c r="C41" t="s">
        <v>57</v>
      </c>
      <c r="D41" s="47">
        <v>5</v>
      </c>
      <c r="E41" t="s">
        <v>58</v>
      </c>
    </row>
    <row r="42" spans="2:9" x14ac:dyDescent="0.3">
      <c r="B42" s="14" t="s">
        <v>60</v>
      </c>
      <c r="C42" t="s">
        <v>57</v>
      </c>
      <c r="D42" s="47">
        <v>2</v>
      </c>
      <c r="E42" t="s">
        <v>61</v>
      </c>
    </row>
    <row r="43" spans="2:9" x14ac:dyDescent="0.3">
      <c r="B43" s="14" t="s">
        <v>64</v>
      </c>
      <c r="C43" t="s">
        <v>62</v>
      </c>
      <c r="D43" s="15">
        <v>250</v>
      </c>
      <c r="E43" t="s">
        <v>63</v>
      </c>
    </row>
    <row r="44" spans="2:9" x14ac:dyDescent="0.3">
      <c r="B44" s="14" t="s">
        <v>71</v>
      </c>
      <c r="C44" t="s">
        <v>73</v>
      </c>
      <c r="D44" s="47">
        <f>COUNTA(D14:D20)+COUNTA(E18:E20)</f>
        <v>10</v>
      </c>
      <c r="E44" t="s">
        <v>72</v>
      </c>
      <c r="G44" s="47">
        <f>COUNTA(D13,E17,F21)*D42</f>
        <v>6</v>
      </c>
      <c r="H44" t="s">
        <v>74</v>
      </c>
    </row>
    <row r="45" spans="2:9" x14ac:dyDescent="0.3">
      <c r="B45" s="14" t="s">
        <v>75</v>
      </c>
      <c r="C45" s="35" t="s">
        <v>76</v>
      </c>
      <c r="D45" s="35" t="str">
        <f>B21</f>
        <v>Mes 15</v>
      </c>
      <c r="E45" s="49" t="s">
        <v>138</v>
      </c>
      <c r="F45" s="50">
        <f>I31/C31</f>
        <v>2.0416666666666665</v>
      </c>
      <c r="G45" t="s">
        <v>139</v>
      </c>
    </row>
    <row r="46" spans="2:9" x14ac:dyDescent="0.3">
      <c r="B46" s="14" t="s">
        <v>127</v>
      </c>
      <c r="C46" s="35" t="s">
        <v>128</v>
      </c>
      <c r="D46" s="37">
        <f>I31</f>
        <v>14700</v>
      </c>
      <c r="E46" s="35" t="s">
        <v>129</v>
      </c>
      <c r="F46" s="35"/>
    </row>
    <row r="47" spans="2:9" x14ac:dyDescent="0.3">
      <c r="B47" s="14" t="s">
        <v>130</v>
      </c>
      <c r="C47" s="35" t="s">
        <v>131</v>
      </c>
      <c r="D47" s="51">
        <f>D42*D41</f>
        <v>10</v>
      </c>
      <c r="E47" s="35" t="s">
        <v>132</v>
      </c>
      <c r="F47" s="35"/>
      <c r="G47" s="35"/>
      <c r="H47" s="35"/>
      <c r="I47" s="35"/>
    </row>
    <row r="49" spans="2:27" ht="18" x14ac:dyDescent="0.35">
      <c r="C49" s="64" t="s">
        <v>135</v>
      </c>
      <c r="D49" s="64"/>
      <c r="E49" s="64"/>
      <c r="F49" s="64"/>
      <c r="G49" s="64"/>
      <c r="H49" s="64"/>
      <c r="L49" s="64" t="s">
        <v>136</v>
      </c>
      <c r="M49" s="64"/>
      <c r="N49" s="64"/>
      <c r="O49" s="64"/>
      <c r="P49" s="64"/>
      <c r="Q49" s="64"/>
      <c r="U49" s="64" t="s">
        <v>137</v>
      </c>
      <c r="V49" s="64"/>
      <c r="W49" s="64"/>
      <c r="X49" s="64"/>
      <c r="Y49" s="64"/>
      <c r="Z49" s="64"/>
    </row>
    <row r="50" spans="2:27" ht="23.4" x14ac:dyDescent="0.45">
      <c r="C50" s="66" t="s">
        <v>87</v>
      </c>
      <c r="D50" s="66"/>
      <c r="E50" s="66"/>
      <c r="F50" s="66"/>
      <c r="G50" s="66"/>
      <c r="H50" s="66"/>
      <c r="L50" s="66" t="s">
        <v>88</v>
      </c>
      <c r="M50" s="66"/>
      <c r="N50" s="66"/>
      <c r="O50" s="66"/>
      <c r="P50" s="66"/>
      <c r="Q50" s="66"/>
      <c r="U50" s="66" t="s">
        <v>89</v>
      </c>
      <c r="V50" s="66"/>
      <c r="W50" s="66"/>
      <c r="X50" s="66"/>
      <c r="Y50" s="66"/>
      <c r="Z50" s="66"/>
    </row>
    <row r="51" spans="2:27" ht="18" x14ac:dyDescent="0.35">
      <c r="B51" s="71" t="s">
        <v>65</v>
      </c>
      <c r="C51" s="64" t="s">
        <v>30</v>
      </c>
      <c r="D51" s="64"/>
      <c r="E51" s="64"/>
      <c r="F51" s="64"/>
      <c r="G51" s="64"/>
      <c r="H51" s="64"/>
      <c r="I51" s="13" t="s">
        <v>27</v>
      </c>
      <c r="K51" s="71" t="s">
        <v>65</v>
      </c>
      <c r="L51" s="64" t="s">
        <v>34</v>
      </c>
      <c r="M51" s="64"/>
      <c r="N51" s="64"/>
      <c r="O51" s="64"/>
      <c r="P51" s="64"/>
      <c r="Q51" s="64"/>
      <c r="R51" s="13" t="s">
        <v>27</v>
      </c>
      <c r="T51" s="71" t="s">
        <v>65</v>
      </c>
      <c r="U51" s="64" t="s">
        <v>79</v>
      </c>
      <c r="V51" s="64"/>
      <c r="W51" s="64"/>
      <c r="X51" s="64"/>
      <c r="Y51" s="64"/>
      <c r="Z51" s="64"/>
      <c r="AA51" s="13" t="s">
        <v>27</v>
      </c>
    </row>
    <row r="52" spans="2:27" x14ac:dyDescent="0.3">
      <c r="B52" s="71"/>
      <c r="C52" s="12" t="s">
        <v>1</v>
      </c>
      <c r="D52" s="11" t="s">
        <v>111</v>
      </c>
      <c r="E52" s="11" t="s">
        <v>112</v>
      </c>
      <c r="F52" s="11" t="s">
        <v>113</v>
      </c>
      <c r="G52" s="11" t="s">
        <v>114</v>
      </c>
      <c r="H52" s="11" t="s">
        <v>115</v>
      </c>
      <c r="I52" s="7" t="s">
        <v>31</v>
      </c>
      <c r="K52" s="71"/>
      <c r="L52" s="12" t="s">
        <v>1</v>
      </c>
      <c r="M52" s="11" t="s">
        <v>111</v>
      </c>
      <c r="N52" s="11" t="s">
        <v>112</v>
      </c>
      <c r="O52" s="11" t="s">
        <v>113</v>
      </c>
      <c r="P52" s="11" t="s">
        <v>114</v>
      </c>
      <c r="Q52" s="11" t="s">
        <v>115</v>
      </c>
      <c r="R52" s="7" t="s">
        <v>31</v>
      </c>
      <c r="T52" s="71"/>
      <c r="U52" s="12" t="s">
        <v>1</v>
      </c>
      <c r="V52" s="11" t="s">
        <v>111</v>
      </c>
      <c r="W52" s="11" t="s">
        <v>112</v>
      </c>
      <c r="X52" s="11" t="s">
        <v>113</v>
      </c>
      <c r="Y52" s="11" t="s">
        <v>114</v>
      </c>
      <c r="Z52" s="11" t="s">
        <v>115</v>
      </c>
      <c r="AA52" s="7" t="s">
        <v>31</v>
      </c>
    </row>
    <row r="53" spans="2:27" x14ac:dyDescent="0.3">
      <c r="B53" s="1" t="s">
        <v>28</v>
      </c>
      <c r="C53" s="12" t="s">
        <v>32</v>
      </c>
      <c r="D53" s="11" t="s">
        <v>59</v>
      </c>
      <c r="E53" s="11" t="s">
        <v>59</v>
      </c>
      <c r="F53" s="11" t="s">
        <v>59</v>
      </c>
      <c r="G53" s="11" t="s">
        <v>59</v>
      </c>
      <c r="H53" s="11" t="s">
        <v>59</v>
      </c>
      <c r="I53" s="7" t="s">
        <v>1</v>
      </c>
      <c r="K53" s="1" t="s">
        <v>28</v>
      </c>
      <c r="L53" s="12" t="s">
        <v>32</v>
      </c>
      <c r="M53" s="11" t="s">
        <v>59</v>
      </c>
      <c r="N53" s="11" t="s">
        <v>59</v>
      </c>
      <c r="O53" s="11" t="s">
        <v>59</v>
      </c>
      <c r="P53" s="11" t="s">
        <v>59</v>
      </c>
      <c r="Q53" s="11" t="s">
        <v>59</v>
      </c>
      <c r="R53" s="7" t="s">
        <v>1</v>
      </c>
      <c r="T53" s="1" t="s">
        <v>28</v>
      </c>
      <c r="U53" s="12" t="s">
        <v>32</v>
      </c>
      <c r="V53" s="11" t="s">
        <v>59</v>
      </c>
      <c r="W53" s="11" t="s">
        <v>59</v>
      </c>
      <c r="X53" s="11" t="s">
        <v>59</v>
      </c>
      <c r="Y53" s="11" t="s">
        <v>59</v>
      </c>
      <c r="Z53" s="11" t="s">
        <v>59</v>
      </c>
      <c r="AA53" s="7" t="s">
        <v>1</v>
      </c>
    </row>
    <row r="54" spans="2:27" x14ac:dyDescent="0.3">
      <c r="B54" s="3" t="s">
        <v>2</v>
      </c>
      <c r="C54" s="4">
        <f>C7</f>
        <v>750</v>
      </c>
      <c r="D54" s="5"/>
      <c r="E54" s="5"/>
      <c r="F54" s="5"/>
      <c r="G54" s="5"/>
      <c r="H54" s="5"/>
      <c r="I54" s="4">
        <f>SUM(D54:H54)-C54</f>
        <v>-750</v>
      </c>
      <c r="K54" s="3" t="s">
        <v>2</v>
      </c>
      <c r="L54" s="4">
        <f>C54</f>
        <v>750</v>
      </c>
      <c r="M54" s="5"/>
      <c r="N54" s="5"/>
      <c r="O54" s="5"/>
      <c r="P54" s="5"/>
      <c r="Q54" s="5"/>
      <c r="R54" s="4">
        <f>SUM(M54:Q54)-L54</f>
        <v>-750</v>
      </c>
      <c r="T54" s="3" t="s">
        <v>2</v>
      </c>
      <c r="U54" s="4">
        <f>L54</f>
        <v>750</v>
      </c>
      <c r="V54" s="5"/>
      <c r="W54" s="5"/>
      <c r="X54" s="5"/>
      <c r="Y54" s="5"/>
      <c r="Z54" s="5"/>
      <c r="AA54" s="4">
        <f>SUM(V54:Z54)-U54</f>
        <v>-750</v>
      </c>
    </row>
    <row r="55" spans="2:27" x14ac:dyDescent="0.3">
      <c r="B55" s="3" t="s">
        <v>3</v>
      </c>
      <c r="C55" s="4">
        <f t="shared" ref="C55:C64" si="7">C8</f>
        <v>500</v>
      </c>
      <c r="D55" s="5"/>
      <c r="E55" s="5"/>
      <c r="F55" s="5"/>
      <c r="G55" s="5"/>
      <c r="H55" s="5"/>
      <c r="I55" s="4">
        <f>SUM(D55:H55)-C55-C54</f>
        <v>-1250</v>
      </c>
      <c r="K55" s="3" t="s">
        <v>3</v>
      </c>
      <c r="L55" s="4">
        <f t="shared" ref="L55:L64" si="8">C55</f>
        <v>500</v>
      </c>
      <c r="M55" s="5"/>
      <c r="N55" s="5"/>
      <c r="O55" s="5"/>
      <c r="P55" s="5"/>
      <c r="Q55" s="5"/>
      <c r="R55" s="4">
        <f>SUM(M55:Q55)-L55-L54</f>
        <v>-1250</v>
      </c>
      <c r="T55" s="3" t="s">
        <v>3</v>
      </c>
      <c r="U55" s="4">
        <f t="shared" ref="U55:U64" si="9">L55</f>
        <v>500</v>
      </c>
      <c r="V55" s="5"/>
      <c r="W55" s="5"/>
      <c r="X55" s="5"/>
      <c r="Y55" s="5"/>
      <c r="Z55" s="5"/>
      <c r="AA55" s="4">
        <f>SUM(V55:Z55)-U55-U54</f>
        <v>-1250</v>
      </c>
    </row>
    <row r="56" spans="2:27" x14ac:dyDescent="0.3">
      <c r="B56" s="3" t="s">
        <v>4</v>
      </c>
      <c r="C56" s="4">
        <f t="shared" si="7"/>
        <v>500</v>
      </c>
      <c r="D56" s="5"/>
      <c r="E56" s="5"/>
      <c r="F56" s="5"/>
      <c r="G56" s="5"/>
      <c r="H56" s="5"/>
      <c r="I56" s="4">
        <f>SUM(D56:H56)-C56-C55-C54</f>
        <v>-1750</v>
      </c>
      <c r="K56" s="3" t="s">
        <v>4</v>
      </c>
      <c r="L56" s="4">
        <f t="shared" si="8"/>
        <v>500</v>
      </c>
      <c r="M56" s="5"/>
      <c r="N56" s="5"/>
      <c r="O56" s="5"/>
      <c r="P56" s="5"/>
      <c r="Q56" s="5"/>
      <c r="R56" s="4">
        <f>SUM(M56:Q56)-L56-L55-L54</f>
        <v>-1750</v>
      </c>
      <c r="T56" s="3" t="s">
        <v>4</v>
      </c>
      <c r="U56" s="4">
        <f t="shared" si="9"/>
        <v>500</v>
      </c>
      <c r="V56" s="5"/>
      <c r="W56" s="5"/>
      <c r="X56" s="5"/>
      <c r="Y56" s="5"/>
      <c r="Z56" s="5"/>
      <c r="AA56" s="4">
        <f>SUM(V56:Z56)-U56-U55-U54</f>
        <v>-1750</v>
      </c>
    </row>
    <row r="57" spans="2:27" x14ac:dyDescent="0.3">
      <c r="B57" s="3" t="s">
        <v>5</v>
      </c>
      <c r="C57" s="4">
        <f t="shared" si="7"/>
        <v>1225</v>
      </c>
      <c r="D57" s="5"/>
      <c r="E57" s="5"/>
      <c r="F57" s="5"/>
      <c r="G57" s="5"/>
      <c r="H57" s="5"/>
      <c r="I57" s="4">
        <f>SUM(D57:H57)-C57-C56-C55-C54</f>
        <v>-2975</v>
      </c>
      <c r="K57" s="3" t="s">
        <v>5</v>
      </c>
      <c r="L57" s="4">
        <f t="shared" si="8"/>
        <v>1225</v>
      </c>
      <c r="M57" s="5"/>
      <c r="N57" s="5"/>
      <c r="O57" s="5"/>
      <c r="P57" s="5"/>
      <c r="Q57" s="5"/>
      <c r="R57" s="4">
        <f>SUM(M57:Q57)-L57-L56-L55-L54</f>
        <v>-2975</v>
      </c>
      <c r="T57" s="3" t="s">
        <v>5</v>
      </c>
      <c r="U57" s="4">
        <f t="shared" si="9"/>
        <v>1225</v>
      </c>
      <c r="V57" s="5"/>
      <c r="W57" s="5"/>
      <c r="X57" s="5"/>
      <c r="Y57" s="5"/>
      <c r="Z57" s="5"/>
      <c r="AA57" s="4">
        <f>SUM(V57:Z57)-U57-U56-U55-U54</f>
        <v>-2975</v>
      </c>
    </row>
    <row r="58" spans="2:27" x14ac:dyDescent="0.3">
      <c r="B58" s="3" t="s">
        <v>6</v>
      </c>
      <c r="C58" s="4">
        <f t="shared" si="7"/>
        <v>500</v>
      </c>
      <c r="D58" s="5"/>
      <c r="E58" s="5"/>
      <c r="F58" s="5"/>
      <c r="G58" s="5"/>
      <c r="H58" s="5"/>
      <c r="I58" s="4">
        <f>SUM(D58:H58)-C58-C57-C56-C55-C54</f>
        <v>-3475</v>
      </c>
      <c r="K58" s="3" t="s">
        <v>6</v>
      </c>
      <c r="L58" s="4">
        <f t="shared" si="8"/>
        <v>500</v>
      </c>
      <c r="M58" s="5"/>
      <c r="N58" s="5"/>
      <c r="O58" s="5"/>
      <c r="P58" s="5"/>
      <c r="Q58" s="5"/>
      <c r="R58" s="4">
        <f>SUM(M58:Q58)-L58-L57-L56-L55-L54</f>
        <v>-3475</v>
      </c>
      <c r="T58" s="3" t="s">
        <v>6</v>
      </c>
      <c r="U58" s="4">
        <f t="shared" si="9"/>
        <v>500</v>
      </c>
      <c r="V58" s="5"/>
      <c r="W58" s="5"/>
      <c r="X58" s="5"/>
      <c r="Y58" s="5"/>
      <c r="Z58" s="5"/>
      <c r="AA58" s="4">
        <f>SUM(V58:Z58)-U58-U57-U56-U55-U54</f>
        <v>-3475</v>
      </c>
    </row>
    <row r="59" spans="2:27" x14ac:dyDescent="0.3">
      <c r="B59" s="3" t="s">
        <v>7</v>
      </c>
      <c r="C59" s="4">
        <f t="shared" si="7"/>
        <v>500</v>
      </c>
      <c r="D59" s="5"/>
      <c r="E59" s="5"/>
      <c r="F59" s="5"/>
      <c r="G59" s="5"/>
      <c r="H59" s="5"/>
      <c r="I59" s="4">
        <f>SUM(D59:H59)-C59-C58-C57-C56-C55-C54</f>
        <v>-3975</v>
      </c>
      <c r="K59" s="3" t="s">
        <v>7</v>
      </c>
      <c r="L59" s="4">
        <f t="shared" si="8"/>
        <v>500</v>
      </c>
      <c r="M59" s="5"/>
      <c r="N59" s="5"/>
      <c r="O59" s="5"/>
      <c r="P59" s="5"/>
      <c r="Q59" s="5"/>
      <c r="R59" s="4">
        <f>SUM(M59:Q59)-L59-L58-L57-L56-L55-L54</f>
        <v>-3975</v>
      </c>
      <c r="T59" s="3" t="s">
        <v>7</v>
      </c>
      <c r="U59" s="4">
        <f t="shared" si="9"/>
        <v>500</v>
      </c>
      <c r="V59" s="5"/>
      <c r="W59" s="5"/>
      <c r="X59" s="5"/>
      <c r="Y59" s="5"/>
      <c r="Z59" s="5"/>
      <c r="AA59" s="4">
        <f>SUM(V59:Z59)-U59-U58-U57-U56-U55-U54</f>
        <v>-3975</v>
      </c>
    </row>
    <row r="60" spans="2:27" x14ac:dyDescent="0.3">
      <c r="B60" s="3" t="s">
        <v>8</v>
      </c>
      <c r="C60" s="4">
        <f t="shared" si="7"/>
        <v>1225</v>
      </c>
      <c r="D60" s="17">
        <f>($D$82*$D$81)*$D$89</f>
        <v>600</v>
      </c>
      <c r="E60" s="9"/>
      <c r="F60" s="9"/>
      <c r="G60" s="9"/>
      <c r="H60" s="9"/>
      <c r="I60" s="4">
        <f>SUM(D60:H60)-C60-C59-C58-C57-C56-C55-C54</f>
        <v>-4600</v>
      </c>
      <c r="K60" s="3" t="s">
        <v>8</v>
      </c>
      <c r="L60" s="4">
        <f t="shared" si="8"/>
        <v>1225</v>
      </c>
      <c r="M60" s="17">
        <f>($D$82*$D$81)*$D$89</f>
        <v>600</v>
      </c>
      <c r="N60" s="9"/>
      <c r="O60" s="9"/>
      <c r="P60" s="9"/>
      <c r="Q60" s="9"/>
      <c r="R60" s="4">
        <f>SUM(M60:Q60)-L60-L59-L58-L57-L56-L55-L54</f>
        <v>-4600</v>
      </c>
      <c r="T60" s="3" t="s">
        <v>8</v>
      </c>
      <c r="U60" s="4">
        <f t="shared" si="9"/>
        <v>1225</v>
      </c>
      <c r="V60" s="17">
        <f>($D$82*$D$81)*$D$89</f>
        <v>600</v>
      </c>
      <c r="W60" s="9"/>
      <c r="X60" s="9"/>
      <c r="Y60" s="9"/>
      <c r="Z60" s="9"/>
      <c r="AA60" s="4">
        <f>SUM(V60:Z60)-U60-U59-U58-U57-U56-U55-U54</f>
        <v>-4600</v>
      </c>
    </row>
    <row r="61" spans="2:27" x14ac:dyDescent="0.3">
      <c r="B61" s="3" t="s">
        <v>9</v>
      </c>
      <c r="C61" s="4">
        <f t="shared" si="7"/>
        <v>500</v>
      </c>
      <c r="D61" s="8">
        <f t="shared" ref="D61:D77" si="10">((($D$83*$D$84)*$D$86)*($D$89))</f>
        <v>420</v>
      </c>
      <c r="E61" s="9"/>
      <c r="F61" s="9"/>
      <c r="G61" s="9"/>
      <c r="H61" s="9"/>
      <c r="I61" s="4">
        <f>SUM(D60:H61)-C61-C60-C59-C58-C57-C56-C55-C54</f>
        <v>-4680</v>
      </c>
      <c r="K61" s="3" t="s">
        <v>9</v>
      </c>
      <c r="L61" s="4">
        <f t="shared" si="8"/>
        <v>500</v>
      </c>
      <c r="M61" s="8">
        <f t="shared" ref="M61:M77" si="11">((($D$83*$D$84)*$D$86)*($D$89))</f>
        <v>420</v>
      </c>
      <c r="N61" s="9"/>
      <c r="O61" s="9"/>
      <c r="P61" s="9"/>
      <c r="Q61" s="9"/>
      <c r="R61" s="4">
        <f>SUM(M60:Q61)-L61-L60-L59-L58-L57-L56-L55-L54</f>
        <v>-4680</v>
      </c>
      <c r="T61" s="3" t="s">
        <v>9</v>
      </c>
      <c r="U61" s="4">
        <f t="shared" si="9"/>
        <v>500</v>
      </c>
      <c r="V61" s="8">
        <f t="shared" ref="V61:V77" si="12">((($D$83*$D$84)*$D$86)*($D$89))</f>
        <v>420</v>
      </c>
      <c r="W61" s="17">
        <f>($D$82*$D$81)*$D$89</f>
        <v>600</v>
      </c>
      <c r="X61" s="9"/>
      <c r="Y61" s="9"/>
      <c r="Z61" s="9"/>
      <c r="AA61" s="4">
        <f>SUM(V60:Z61)-U61-U60-U59-U58-U57-U56-U55-U54</f>
        <v>-4080</v>
      </c>
    </row>
    <row r="62" spans="2:27" x14ac:dyDescent="0.3">
      <c r="B62" s="3" t="s">
        <v>10</v>
      </c>
      <c r="C62" s="4">
        <f t="shared" si="7"/>
        <v>500</v>
      </c>
      <c r="D62" s="8">
        <f t="shared" si="10"/>
        <v>420</v>
      </c>
      <c r="I62" s="4">
        <f>SUM(D60:H62)-C62-C61-C60-C59-C58-C57-C56-C55-C54</f>
        <v>-4760</v>
      </c>
      <c r="K62" s="3" t="s">
        <v>10</v>
      </c>
      <c r="L62" s="4">
        <f t="shared" si="8"/>
        <v>500</v>
      </c>
      <c r="M62" s="8">
        <f t="shared" si="11"/>
        <v>420</v>
      </c>
      <c r="N62" s="17">
        <f>($D$82*$D$81)*$D$89</f>
        <v>600</v>
      </c>
      <c r="O62" s="9"/>
      <c r="P62" s="9"/>
      <c r="Q62" s="9"/>
      <c r="R62" s="4">
        <f>SUM(M60:Q62)-L62-L61-L60-L59-L58-L57-L56-L55-L54</f>
        <v>-4160</v>
      </c>
      <c r="T62" s="3" t="s">
        <v>10</v>
      </c>
      <c r="U62" s="4">
        <f t="shared" si="9"/>
        <v>500</v>
      </c>
      <c r="V62" s="8">
        <f t="shared" si="12"/>
        <v>420</v>
      </c>
      <c r="W62" s="8">
        <f t="shared" ref="W62:W77" si="13">((($D$83*$D$84)*$D$86)*($D$89))</f>
        <v>420</v>
      </c>
      <c r="X62" s="17">
        <f>($D$82*$D$81)*$D$89</f>
        <v>600</v>
      </c>
      <c r="Y62" s="9"/>
      <c r="Z62" s="9"/>
      <c r="AA62" s="4">
        <f>SUM(V60:Z62)-U62-U61-U60-U59-U58-U57-U56-U55-U54</f>
        <v>-3140</v>
      </c>
    </row>
    <row r="63" spans="2:27" x14ac:dyDescent="0.3">
      <c r="B63" s="3" t="s">
        <v>11</v>
      </c>
      <c r="C63" s="4">
        <f t="shared" si="7"/>
        <v>500</v>
      </c>
      <c r="D63" s="8">
        <f t="shared" si="10"/>
        <v>420</v>
      </c>
      <c r="E63" s="17">
        <f>($D$82*$D$81)*$D$89</f>
        <v>600</v>
      </c>
      <c r="F63" s="9"/>
      <c r="G63" s="9"/>
      <c r="H63" s="9"/>
      <c r="I63" s="4">
        <f>SUM(D60:H63)-C63-C62-C61-C60-C59-C58-C57-C56-C55-C54</f>
        <v>-4240</v>
      </c>
      <c r="K63" s="3" t="s">
        <v>11</v>
      </c>
      <c r="L63" s="4">
        <f t="shared" si="8"/>
        <v>500</v>
      </c>
      <c r="M63" s="8">
        <f t="shared" si="11"/>
        <v>420</v>
      </c>
      <c r="N63" s="8">
        <f t="shared" ref="N63:N77" si="14">((($D$83*$D$84)*$D$86)*($D$89))</f>
        <v>420</v>
      </c>
      <c r="O63" s="9"/>
      <c r="P63" s="9"/>
      <c r="Q63" s="9"/>
      <c r="R63" s="4">
        <f>SUM(M60:Q63)-L63-L62-L61-L60-L59-L58-L57-L56-L55-L54</f>
        <v>-3820</v>
      </c>
      <c r="T63" s="3" t="s">
        <v>11</v>
      </c>
      <c r="U63" s="4">
        <f t="shared" si="9"/>
        <v>500</v>
      </c>
      <c r="V63" s="8">
        <f t="shared" si="12"/>
        <v>420</v>
      </c>
      <c r="W63" s="8">
        <f t="shared" si="13"/>
        <v>420</v>
      </c>
      <c r="X63" s="8">
        <f t="shared" ref="X63:X77" si="15">((($D$83*$D$84)*$D$86)*($D$89))</f>
        <v>420</v>
      </c>
      <c r="Y63" s="17">
        <f>($D$82*$D$81)*$D$89</f>
        <v>600</v>
      </c>
      <c r="Z63" s="9"/>
      <c r="AA63" s="4">
        <f>SUM(V60:Z63)-U63-U62-U61-U60-U59-U58-U57-U56-U55-U54</f>
        <v>-1780</v>
      </c>
    </row>
    <row r="64" spans="2:27" x14ac:dyDescent="0.3">
      <c r="B64" s="3" t="s">
        <v>12</v>
      </c>
      <c r="C64" s="4">
        <f t="shared" si="7"/>
        <v>500</v>
      </c>
      <c r="D64" s="8">
        <f t="shared" si="10"/>
        <v>420</v>
      </c>
      <c r="E64" s="8">
        <f t="shared" ref="E64:E77" si="16">((($D$83*$D$84)*$D$86)*($D$89))</f>
        <v>420</v>
      </c>
      <c r="F64" s="9"/>
      <c r="G64" s="9"/>
      <c r="H64" s="9"/>
      <c r="I64" s="4">
        <f>SUM(D60:H64)-C64-C63-C62-C61-C60-C59-C58-C57-C56-C55-C54</f>
        <v>-3900</v>
      </c>
      <c r="K64" s="3" t="s">
        <v>12</v>
      </c>
      <c r="L64" s="4">
        <f t="shared" si="8"/>
        <v>500</v>
      </c>
      <c r="M64" s="8">
        <f t="shared" si="11"/>
        <v>420</v>
      </c>
      <c r="N64" s="8">
        <f t="shared" si="14"/>
        <v>420</v>
      </c>
      <c r="O64" s="17">
        <f>($D$82*$D$81)*$D$89</f>
        <v>600</v>
      </c>
      <c r="P64" s="9"/>
      <c r="Q64" s="9"/>
      <c r="R64" s="4">
        <f>SUM(M60:Q64)-L64-L63-L62-L61-L60-L59-L58-L57-L56-L55-L54</f>
        <v>-2880</v>
      </c>
      <c r="T64" s="14" t="s">
        <v>12</v>
      </c>
      <c r="U64" s="4">
        <f t="shared" si="9"/>
        <v>500</v>
      </c>
      <c r="V64" s="8">
        <f t="shared" si="12"/>
        <v>420</v>
      </c>
      <c r="W64" s="8">
        <f t="shared" si="13"/>
        <v>420</v>
      </c>
      <c r="X64" s="8">
        <f t="shared" si="15"/>
        <v>420</v>
      </c>
      <c r="Y64" s="8">
        <f t="shared" ref="Y64:Y77" si="17">((($D$83*$D$84)*$D$86)*($D$89))</f>
        <v>420</v>
      </c>
      <c r="Z64" s="17">
        <f>($D$82*$D$81)*$D$89</f>
        <v>600</v>
      </c>
      <c r="AA64" s="10">
        <f>SUM(V60:Z64)-U64-U63-U62-U61-U60-U59-U58-U57-U56-U55-U54</f>
        <v>0</v>
      </c>
    </row>
    <row r="65" spans="2:27" x14ac:dyDescent="0.3">
      <c r="B65" s="3" t="s">
        <v>13</v>
      </c>
      <c r="D65" s="8">
        <f t="shared" si="10"/>
        <v>420</v>
      </c>
      <c r="E65" s="8">
        <f t="shared" si="16"/>
        <v>420</v>
      </c>
      <c r="I65" s="4">
        <f>SUM(D60:H65)-C65-C64-C63-C62-C61-C60-C59-C58-C57-C56-C55-C54</f>
        <v>-3060</v>
      </c>
      <c r="K65" s="3" t="s">
        <v>13</v>
      </c>
      <c r="M65" s="8">
        <f t="shared" si="11"/>
        <v>420</v>
      </c>
      <c r="N65" s="8">
        <f t="shared" si="14"/>
        <v>420</v>
      </c>
      <c r="O65" s="8">
        <f t="shared" ref="O65:O77" si="18">((($D$83*$D$84)*$D$86)*($D$89))</f>
        <v>420</v>
      </c>
      <c r="P65" s="9"/>
      <c r="Q65" s="9"/>
      <c r="R65" s="4">
        <f>SUM(M60:Q65)-L65-L64-L63-L62-L61-L60-L59-L58-L57-L56-L55-L54</f>
        <v>-1620</v>
      </c>
      <c r="T65" s="14" t="s">
        <v>13</v>
      </c>
      <c r="V65" s="8">
        <f t="shared" si="12"/>
        <v>420</v>
      </c>
      <c r="W65" s="8">
        <f t="shared" si="13"/>
        <v>420</v>
      </c>
      <c r="X65" s="8">
        <f t="shared" si="15"/>
        <v>420</v>
      </c>
      <c r="Y65" s="8">
        <f t="shared" si="17"/>
        <v>420</v>
      </c>
      <c r="Z65" s="8">
        <f t="shared" ref="Z65:Z77" si="19">((($D$83*$D$84)*$D$86)*($D$89))</f>
        <v>420</v>
      </c>
      <c r="AA65" s="10">
        <f t="shared" ref="AA65:AA66" si="20">SUM(V65:Z65)-U65</f>
        <v>2100</v>
      </c>
    </row>
    <row r="66" spans="2:27" x14ac:dyDescent="0.3">
      <c r="B66" s="3" t="s">
        <v>14</v>
      </c>
      <c r="D66" s="8">
        <f t="shared" si="10"/>
        <v>420</v>
      </c>
      <c r="E66" s="8">
        <f t="shared" si="16"/>
        <v>420</v>
      </c>
      <c r="F66" s="17">
        <f>($D$82*$D$81)*$D$89</f>
        <v>600</v>
      </c>
      <c r="G66" s="9"/>
      <c r="H66" s="9"/>
      <c r="I66" s="4">
        <f>SUM(D60:H66)-C66-C65-C64-C63-C62-C61-C60-C59-C58-C57-C56-C55-C54</f>
        <v>-1620</v>
      </c>
      <c r="K66" s="14" t="s">
        <v>14</v>
      </c>
      <c r="M66" s="8">
        <f t="shared" si="11"/>
        <v>420</v>
      </c>
      <c r="N66" s="8">
        <f t="shared" si="14"/>
        <v>420</v>
      </c>
      <c r="O66" s="8">
        <f t="shared" si="18"/>
        <v>420</v>
      </c>
      <c r="P66" s="17">
        <f>($D$82*$D$81)*$D$89</f>
        <v>600</v>
      </c>
      <c r="Q66" s="9"/>
      <c r="R66" s="10">
        <f>SUM(M60:Q66)-L66-L65-L64-L63-L62-L61-L60-L59-L58-L57-L56-L55-L54</f>
        <v>240</v>
      </c>
      <c r="T66" s="14" t="s">
        <v>14</v>
      </c>
      <c r="V66" s="8">
        <f t="shared" si="12"/>
        <v>420</v>
      </c>
      <c r="W66" s="8">
        <f t="shared" si="13"/>
        <v>420</v>
      </c>
      <c r="X66" s="8">
        <f t="shared" si="15"/>
        <v>420</v>
      </c>
      <c r="Y66" s="8">
        <f t="shared" si="17"/>
        <v>420</v>
      </c>
      <c r="Z66" s="8">
        <f t="shared" si="19"/>
        <v>420</v>
      </c>
      <c r="AA66" s="10">
        <f t="shared" si="20"/>
        <v>2100</v>
      </c>
    </row>
    <row r="67" spans="2:27" x14ac:dyDescent="0.3">
      <c r="B67" s="3" t="s">
        <v>15</v>
      </c>
      <c r="D67" s="8">
        <f t="shared" si="10"/>
        <v>420</v>
      </c>
      <c r="E67" s="8">
        <f t="shared" si="16"/>
        <v>420</v>
      </c>
      <c r="F67" s="8">
        <f t="shared" ref="F67:F77" si="21">((($D$83*$D$84)*$D$86)*($D$89))</f>
        <v>420</v>
      </c>
      <c r="G67" s="9"/>
      <c r="H67" s="9"/>
      <c r="I67" s="4">
        <f>SUM(D60:H67)-C67-C66-C65-C64-C63-C62-C61-C60-C59-C58-C57-C56-C55-C54</f>
        <v>-360</v>
      </c>
      <c r="K67" s="14" t="s">
        <v>15</v>
      </c>
      <c r="M67" s="8">
        <f t="shared" si="11"/>
        <v>420</v>
      </c>
      <c r="N67" s="8">
        <f t="shared" si="14"/>
        <v>420</v>
      </c>
      <c r="O67" s="8">
        <f t="shared" si="18"/>
        <v>420</v>
      </c>
      <c r="P67" s="8">
        <f t="shared" ref="P67:P77" si="22">((($D$83*$D$84)*$D$86)*($D$89))</f>
        <v>420</v>
      </c>
      <c r="Q67" s="9"/>
      <c r="R67" s="10">
        <f t="shared" ref="R67:R77" si="23">SUM(M67:Q67)-L67</f>
        <v>1680</v>
      </c>
      <c r="T67" s="14" t="s">
        <v>15</v>
      </c>
      <c r="V67" s="8">
        <f t="shared" si="12"/>
        <v>420</v>
      </c>
      <c r="W67" s="8">
        <f t="shared" si="13"/>
        <v>420</v>
      </c>
      <c r="X67" s="8">
        <f t="shared" si="15"/>
        <v>420</v>
      </c>
      <c r="Y67" s="8">
        <f t="shared" si="17"/>
        <v>420</v>
      </c>
      <c r="Z67" s="8">
        <f t="shared" si="19"/>
        <v>420</v>
      </c>
      <c r="AA67" s="10">
        <f>SUM(V67:Z67)-U67</f>
        <v>2100</v>
      </c>
    </row>
    <row r="68" spans="2:27" x14ac:dyDescent="0.3">
      <c r="B68" s="14" t="s">
        <v>16</v>
      </c>
      <c r="D68" s="8">
        <f t="shared" si="10"/>
        <v>420</v>
      </c>
      <c r="E68" s="8">
        <f t="shared" si="16"/>
        <v>420</v>
      </c>
      <c r="F68" s="8">
        <f t="shared" si="21"/>
        <v>420</v>
      </c>
      <c r="I68" s="10">
        <f>SUM(D60:H68)-C68-C67-C66-C65-C64-C63-C62-C61-C60-C59-C58-C57-C56-C55-C54</f>
        <v>900</v>
      </c>
      <c r="K68" s="14" t="s">
        <v>16</v>
      </c>
      <c r="M68" s="8">
        <f t="shared" si="11"/>
        <v>420</v>
      </c>
      <c r="N68" s="8">
        <f t="shared" si="14"/>
        <v>420</v>
      </c>
      <c r="O68" s="8">
        <f t="shared" si="18"/>
        <v>420</v>
      </c>
      <c r="P68" s="8">
        <f t="shared" si="22"/>
        <v>420</v>
      </c>
      <c r="Q68" s="17">
        <f>($D$82*$D$81)*$D$89</f>
        <v>600</v>
      </c>
      <c r="R68" s="10">
        <f t="shared" si="23"/>
        <v>2280</v>
      </c>
      <c r="T68" s="14" t="s">
        <v>16</v>
      </c>
      <c r="V68" s="8">
        <f t="shared" si="12"/>
        <v>420</v>
      </c>
      <c r="W68" s="8">
        <f t="shared" si="13"/>
        <v>420</v>
      </c>
      <c r="X68" s="8">
        <f t="shared" si="15"/>
        <v>420</v>
      </c>
      <c r="Y68" s="8">
        <f t="shared" si="17"/>
        <v>420</v>
      </c>
      <c r="Z68" s="8">
        <f t="shared" si="19"/>
        <v>420</v>
      </c>
      <c r="AA68" s="10">
        <f t="shared" ref="AA68:AA77" si="24">SUM(V68:Z68)-U68</f>
        <v>2100</v>
      </c>
    </row>
    <row r="69" spans="2:27" x14ac:dyDescent="0.3">
      <c r="B69" s="14" t="s">
        <v>17</v>
      </c>
      <c r="D69" s="8">
        <f t="shared" si="10"/>
        <v>420</v>
      </c>
      <c r="E69" s="8">
        <f t="shared" si="16"/>
        <v>420</v>
      </c>
      <c r="F69" s="8">
        <f t="shared" si="21"/>
        <v>420</v>
      </c>
      <c r="G69" s="17">
        <f>($D$82*$D$81)*$D$89</f>
        <v>600</v>
      </c>
      <c r="H69" s="9"/>
      <c r="I69" s="10">
        <f t="shared" ref="I69:I77" si="25">SUM(D69:H69)-C69</f>
        <v>1860</v>
      </c>
      <c r="K69" s="14" t="s">
        <v>17</v>
      </c>
      <c r="M69" s="8">
        <f t="shared" si="11"/>
        <v>420</v>
      </c>
      <c r="N69" s="8">
        <f t="shared" si="14"/>
        <v>420</v>
      </c>
      <c r="O69" s="8">
        <f t="shared" si="18"/>
        <v>420</v>
      </c>
      <c r="P69" s="8">
        <f t="shared" si="22"/>
        <v>420</v>
      </c>
      <c r="Q69" s="8">
        <f t="shared" ref="Q69:Q77" si="26">((($D$83*$D$84)*$D$86)*($D$89))</f>
        <v>420</v>
      </c>
      <c r="R69" s="10">
        <f t="shared" si="23"/>
        <v>2100</v>
      </c>
      <c r="T69" s="14" t="s">
        <v>17</v>
      </c>
      <c r="V69" s="8">
        <f t="shared" si="12"/>
        <v>420</v>
      </c>
      <c r="W69" s="8">
        <f t="shared" si="13"/>
        <v>420</v>
      </c>
      <c r="X69" s="8">
        <f t="shared" si="15"/>
        <v>420</v>
      </c>
      <c r="Y69" s="8">
        <f t="shared" si="17"/>
        <v>420</v>
      </c>
      <c r="Z69" s="8">
        <f t="shared" si="19"/>
        <v>420</v>
      </c>
      <c r="AA69" s="10">
        <f t="shared" si="24"/>
        <v>2100</v>
      </c>
    </row>
    <row r="70" spans="2:27" x14ac:dyDescent="0.3">
      <c r="B70" s="14" t="s">
        <v>18</v>
      </c>
      <c r="D70" s="8">
        <f t="shared" si="10"/>
        <v>420</v>
      </c>
      <c r="E70" s="8">
        <f t="shared" si="16"/>
        <v>420</v>
      </c>
      <c r="F70" s="8">
        <f t="shared" si="21"/>
        <v>420</v>
      </c>
      <c r="G70" s="8">
        <f t="shared" ref="G70:G77" si="27">((($D$83*$D$84)*$D$86)*($D$89))</f>
        <v>420</v>
      </c>
      <c r="H70" s="9"/>
      <c r="I70" s="10">
        <f t="shared" si="25"/>
        <v>1680</v>
      </c>
      <c r="K70" s="14" t="s">
        <v>18</v>
      </c>
      <c r="M70" s="8">
        <f t="shared" si="11"/>
        <v>420</v>
      </c>
      <c r="N70" s="8">
        <f t="shared" si="14"/>
        <v>420</v>
      </c>
      <c r="O70" s="8">
        <f t="shared" si="18"/>
        <v>420</v>
      </c>
      <c r="P70" s="8">
        <f t="shared" si="22"/>
        <v>420</v>
      </c>
      <c r="Q70" s="8">
        <f t="shared" si="26"/>
        <v>420</v>
      </c>
      <c r="R70" s="10">
        <f t="shared" si="23"/>
        <v>2100</v>
      </c>
      <c r="T70" s="14" t="s">
        <v>18</v>
      </c>
      <c r="V70" s="8">
        <f t="shared" si="12"/>
        <v>420</v>
      </c>
      <c r="W70" s="8">
        <f t="shared" si="13"/>
        <v>420</v>
      </c>
      <c r="X70" s="8">
        <f t="shared" si="15"/>
        <v>420</v>
      </c>
      <c r="Y70" s="8">
        <f t="shared" si="17"/>
        <v>420</v>
      </c>
      <c r="Z70" s="8">
        <f t="shared" si="19"/>
        <v>420</v>
      </c>
      <c r="AA70" s="10">
        <f t="shared" si="24"/>
        <v>2100</v>
      </c>
    </row>
    <row r="71" spans="2:27" x14ac:dyDescent="0.3">
      <c r="B71" s="14" t="s">
        <v>19</v>
      </c>
      <c r="D71" s="8">
        <f t="shared" si="10"/>
        <v>420</v>
      </c>
      <c r="E71" s="8">
        <f t="shared" si="16"/>
        <v>420</v>
      </c>
      <c r="F71" s="8">
        <f t="shared" si="21"/>
        <v>420</v>
      </c>
      <c r="G71" s="8">
        <f t="shared" si="27"/>
        <v>420</v>
      </c>
      <c r="I71" s="10">
        <f t="shared" si="25"/>
        <v>1680</v>
      </c>
      <c r="K71" s="14" t="s">
        <v>19</v>
      </c>
      <c r="M71" s="8">
        <f t="shared" si="11"/>
        <v>420</v>
      </c>
      <c r="N71" s="8">
        <f t="shared" si="14"/>
        <v>420</v>
      </c>
      <c r="O71" s="8">
        <f t="shared" si="18"/>
        <v>420</v>
      </c>
      <c r="P71" s="8">
        <f t="shared" si="22"/>
        <v>420</v>
      </c>
      <c r="Q71" s="8">
        <f t="shared" si="26"/>
        <v>420</v>
      </c>
      <c r="R71" s="10">
        <f t="shared" si="23"/>
        <v>2100</v>
      </c>
      <c r="T71" s="14" t="s">
        <v>19</v>
      </c>
      <c r="V71" s="8">
        <f t="shared" si="12"/>
        <v>420</v>
      </c>
      <c r="W71" s="8">
        <f t="shared" si="13"/>
        <v>420</v>
      </c>
      <c r="X71" s="8">
        <f t="shared" si="15"/>
        <v>420</v>
      </c>
      <c r="Y71" s="8">
        <f t="shared" si="17"/>
        <v>420</v>
      </c>
      <c r="Z71" s="8">
        <f t="shared" si="19"/>
        <v>420</v>
      </c>
      <c r="AA71" s="10">
        <f t="shared" si="24"/>
        <v>2100</v>
      </c>
    </row>
    <row r="72" spans="2:27" x14ac:dyDescent="0.3">
      <c r="B72" s="14" t="s">
        <v>20</v>
      </c>
      <c r="D72" s="8">
        <f t="shared" si="10"/>
        <v>420</v>
      </c>
      <c r="E72" s="8">
        <f t="shared" si="16"/>
        <v>420</v>
      </c>
      <c r="F72" s="8">
        <f t="shared" si="21"/>
        <v>420</v>
      </c>
      <c r="G72" s="8">
        <f t="shared" si="27"/>
        <v>420</v>
      </c>
      <c r="H72" s="17">
        <f>($D$82*$D$81)*$D$89</f>
        <v>600</v>
      </c>
      <c r="I72" s="10">
        <f t="shared" si="25"/>
        <v>2280</v>
      </c>
      <c r="K72" s="14" t="s">
        <v>20</v>
      </c>
      <c r="M72" s="8">
        <f t="shared" si="11"/>
        <v>420</v>
      </c>
      <c r="N72" s="8">
        <f t="shared" si="14"/>
        <v>420</v>
      </c>
      <c r="O72" s="8">
        <f t="shared" si="18"/>
        <v>420</v>
      </c>
      <c r="P72" s="8">
        <f t="shared" si="22"/>
        <v>420</v>
      </c>
      <c r="Q72" s="8">
        <f t="shared" si="26"/>
        <v>420</v>
      </c>
      <c r="R72" s="10">
        <f t="shared" si="23"/>
        <v>2100</v>
      </c>
      <c r="T72" s="14" t="s">
        <v>20</v>
      </c>
      <c r="V72" s="8">
        <f t="shared" si="12"/>
        <v>420</v>
      </c>
      <c r="W72" s="8">
        <f t="shared" si="13"/>
        <v>420</v>
      </c>
      <c r="X72" s="8">
        <f t="shared" si="15"/>
        <v>420</v>
      </c>
      <c r="Y72" s="8">
        <f t="shared" si="17"/>
        <v>420</v>
      </c>
      <c r="Z72" s="8">
        <f t="shared" si="19"/>
        <v>420</v>
      </c>
      <c r="AA72" s="10">
        <f t="shared" si="24"/>
        <v>2100</v>
      </c>
    </row>
    <row r="73" spans="2:27" x14ac:dyDescent="0.3">
      <c r="B73" s="14" t="s">
        <v>21</v>
      </c>
      <c r="D73" s="8">
        <f t="shared" si="10"/>
        <v>420</v>
      </c>
      <c r="E73" s="8">
        <f t="shared" si="16"/>
        <v>420</v>
      </c>
      <c r="F73" s="8">
        <f t="shared" si="21"/>
        <v>420</v>
      </c>
      <c r="G73" s="8">
        <f t="shared" si="27"/>
        <v>420</v>
      </c>
      <c r="H73" s="8">
        <f>((($D$83*$D$84)*$D$86)*($D$89))</f>
        <v>420</v>
      </c>
      <c r="I73" s="10">
        <f t="shared" si="25"/>
        <v>2100</v>
      </c>
      <c r="K73" s="14" t="s">
        <v>21</v>
      </c>
      <c r="M73" s="8">
        <f t="shared" si="11"/>
        <v>420</v>
      </c>
      <c r="N73" s="8">
        <f t="shared" si="14"/>
        <v>420</v>
      </c>
      <c r="O73" s="8">
        <f t="shared" si="18"/>
        <v>420</v>
      </c>
      <c r="P73" s="8">
        <f t="shared" si="22"/>
        <v>420</v>
      </c>
      <c r="Q73" s="8">
        <f t="shared" si="26"/>
        <v>420</v>
      </c>
      <c r="R73" s="10">
        <f t="shared" si="23"/>
        <v>2100</v>
      </c>
      <c r="T73" s="14" t="s">
        <v>21</v>
      </c>
      <c r="V73" s="8">
        <f t="shared" si="12"/>
        <v>420</v>
      </c>
      <c r="W73" s="8">
        <f t="shared" si="13"/>
        <v>420</v>
      </c>
      <c r="X73" s="8">
        <f t="shared" si="15"/>
        <v>420</v>
      </c>
      <c r="Y73" s="8">
        <f t="shared" si="17"/>
        <v>420</v>
      </c>
      <c r="Z73" s="8">
        <f t="shared" si="19"/>
        <v>420</v>
      </c>
      <c r="AA73" s="10">
        <f t="shared" si="24"/>
        <v>2100</v>
      </c>
    </row>
    <row r="74" spans="2:27" x14ac:dyDescent="0.3">
      <c r="B74" s="14" t="s">
        <v>22</v>
      </c>
      <c r="D74" s="8">
        <f t="shared" si="10"/>
        <v>420</v>
      </c>
      <c r="E74" s="8">
        <f t="shared" si="16"/>
        <v>420</v>
      </c>
      <c r="F74" s="8">
        <f t="shared" si="21"/>
        <v>420</v>
      </c>
      <c r="G74" s="8">
        <f t="shared" si="27"/>
        <v>420</v>
      </c>
      <c r="H74" s="8">
        <f>((($D$83*$D$84)*$D$86)*($D$89))</f>
        <v>420</v>
      </c>
      <c r="I74" s="10">
        <f>SUM(D74:H74)-C74</f>
        <v>2100</v>
      </c>
      <c r="K74" s="14" t="s">
        <v>22</v>
      </c>
      <c r="M74" s="8">
        <f t="shared" si="11"/>
        <v>420</v>
      </c>
      <c r="N74" s="8">
        <f t="shared" si="14"/>
        <v>420</v>
      </c>
      <c r="O74" s="8">
        <f t="shared" si="18"/>
        <v>420</v>
      </c>
      <c r="P74" s="8">
        <f t="shared" si="22"/>
        <v>420</v>
      </c>
      <c r="Q74" s="8">
        <f t="shared" si="26"/>
        <v>420</v>
      </c>
      <c r="R74" s="10">
        <f t="shared" si="23"/>
        <v>2100</v>
      </c>
      <c r="T74" s="14" t="s">
        <v>22</v>
      </c>
      <c r="V74" s="8">
        <f t="shared" si="12"/>
        <v>420</v>
      </c>
      <c r="W74" s="8">
        <f t="shared" si="13"/>
        <v>420</v>
      </c>
      <c r="X74" s="8">
        <f t="shared" si="15"/>
        <v>420</v>
      </c>
      <c r="Y74" s="8">
        <f t="shared" si="17"/>
        <v>420</v>
      </c>
      <c r="Z74" s="8">
        <f t="shared" si="19"/>
        <v>420</v>
      </c>
      <c r="AA74" s="10">
        <f t="shared" si="24"/>
        <v>2100</v>
      </c>
    </row>
    <row r="75" spans="2:27" x14ac:dyDescent="0.3">
      <c r="B75" s="14" t="s">
        <v>23</v>
      </c>
      <c r="D75" s="8">
        <f t="shared" si="10"/>
        <v>420</v>
      </c>
      <c r="E75" s="8">
        <f t="shared" si="16"/>
        <v>420</v>
      </c>
      <c r="F75" s="8">
        <f t="shared" si="21"/>
        <v>420</v>
      </c>
      <c r="G75" s="8">
        <f t="shared" si="27"/>
        <v>420</v>
      </c>
      <c r="H75" s="8">
        <f>((($D$83*$D$84)*$D$86)*($D$89))</f>
        <v>420</v>
      </c>
      <c r="I75" s="10">
        <f>SUM(D75:H75)-C75</f>
        <v>2100</v>
      </c>
      <c r="K75" s="14" t="s">
        <v>23</v>
      </c>
      <c r="M75" s="8">
        <f t="shared" si="11"/>
        <v>420</v>
      </c>
      <c r="N75" s="8">
        <f t="shared" si="14"/>
        <v>420</v>
      </c>
      <c r="O75" s="8">
        <f t="shared" si="18"/>
        <v>420</v>
      </c>
      <c r="P75" s="8">
        <f t="shared" si="22"/>
        <v>420</v>
      </c>
      <c r="Q75" s="8">
        <f t="shared" si="26"/>
        <v>420</v>
      </c>
      <c r="R75" s="10">
        <f t="shared" si="23"/>
        <v>2100</v>
      </c>
      <c r="T75" s="14" t="s">
        <v>23</v>
      </c>
      <c r="V75" s="8">
        <f t="shared" si="12"/>
        <v>420</v>
      </c>
      <c r="W75" s="8">
        <f t="shared" si="13"/>
        <v>420</v>
      </c>
      <c r="X75" s="8">
        <f t="shared" si="15"/>
        <v>420</v>
      </c>
      <c r="Y75" s="8">
        <f t="shared" si="17"/>
        <v>420</v>
      </c>
      <c r="Z75" s="8">
        <f t="shared" si="19"/>
        <v>420</v>
      </c>
      <c r="AA75" s="10">
        <f t="shared" si="24"/>
        <v>2100</v>
      </c>
    </row>
    <row r="76" spans="2:27" x14ac:dyDescent="0.3">
      <c r="B76" s="14" t="s">
        <v>24</v>
      </c>
      <c r="D76" s="8">
        <f t="shared" si="10"/>
        <v>420</v>
      </c>
      <c r="E76" s="8">
        <f t="shared" si="16"/>
        <v>420</v>
      </c>
      <c r="F76" s="8">
        <f t="shared" si="21"/>
        <v>420</v>
      </c>
      <c r="G76" s="8">
        <f t="shared" si="27"/>
        <v>420</v>
      </c>
      <c r="H76" s="8">
        <f>((($D$83*$D$84)*$D$86)*($D$89))</f>
        <v>420</v>
      </c>
      <c r="I76" s="10">
        <f>SUM(D76:H76)-C76</f>
        <v>2100</v>
      </c>
      <c r="K76" s="14" t="s">
        <v>24</v>
      </c>
      <c r="M76" s="8">
        <f t="shared" si="11"/>
        <v>420</v>
      </c>
      <c r="N76" s="8">
        <f t="shared" si="14"/>
        <v>420</v>
      </c>
      <c r="O76" s="8">
        <f t="shared" si="18"/>
        <v>420</v>
      </c>
      <c r="P76" s="8">
        <f t="shared" si="22"/>
        <v>420</v>
      </c>
      <c r="Q76" s="8">
        <f t="shared" si="26"/>
        <v>420</v>
      </c>
      <c r="R76" s="10">
        <f t="shared" si="23"/>
        <v>2100</v>
      </c>
      <c r="T76" s="14" t="s">
        <v>24</v>
      </c>
      <c r="V76" s="8">
        <f t="shared" si="12"/>
        <v>420</v>
      </c>
      <c r="W76" s="8">
        <f t="shared" si="13"/>
        <v>420</v>
      </c>
      <c r="X76" s="8">
        <f t="shared" si="15"/>
        <v>420</v>
      </c>
      <c r="Y76" s="8">
        <f t="shared" si="17"/>
        <v>420</v>
      </c>
      <c r="Z76" s="8">
        <f t="shared" si="19"/>
        <v>420</v>
      </c>
      <c r="AA76" s="10">
        <f t="shared" si="24"/>
        <v>2100</v>
      </c>
    </row>
    <row r="77" spans="2:27" x14ac:dyDescent="0.3">
      <c r="B77" s="14" t="s">
        <v>25</v>
      </c>
      <c r="D77" s="8">
        <f t="shared" si="10"/>
        <v>420</v>
      </c>
      <c r="E77" s="8">
        <f t="shared" si="16"/>
        <v>420</v>
      </c>
      <c r="F77" s="8">
        <f t="shared" si="21"/>
        <v>420</v>
      </c>
      <c r="G77" s="8">
        <f t="shared" si="27"/>
        <v>420</v>
      </c>
      <c r="H77" s="8">
        <f>((($D$83*$D$84)*$D$86)*($D$89))</f>
        <v>420</v>
      </c>
      <c r="I77" s="10">
        <f t="shared" si="25"/>
        <v>2100</v>
      </c>
      <c r="K77" s="14" t="s">
        <v>25</v>
      </c>
      <c r="M77" s="8">
        <f t="shared" si="11"/>
        <v>420</v>
      </c>
      <c r="N77" s="8">
        <f t="shared" si="14"/>
        <v>420</v>
      </c>
      <c r="O77" s="8">
        <f t="shared" si="18"/>
        <v>420</v>
      </c>
      <c r="P77" s="8">
        <f t="shared" si="22"/>
        <v>420</v>
      </c>
      <c r="Q77" s="8">
        <f t="shared" si="26"/>
        <v>420</v>
      </c>
      <c r="R77" s="10">
        <f t="shared" si="23"/>
        <v>2100</v>
      </c>
      <c r="T77" s="14" t="s">
        <v>25</v>
      </c>
      <c r="V77" s="8">
        <f t="shared" si="12"/>
        <v>420</v>
      </c>
      <c r="W77" s="8">
        <f t="shared" si="13"/>
        <v>420</v>
      </c>
      <c r="X77" s="8">
        <f t="shared" si="15"/>
        <v>420</v>
      </c>
      <c r="Y77" s="8">
        <f t="shared" si="17"/>
        <v>420</v>
      </c>
      <c r="Z77" s="8">
        <f t="shared" si="19"/>
        <v>420</v>
      </c>
      <c r="AA77" s="10">
        <f t="shared" si="24"/>
        <v>2100</v>
      </c>
    </row>
    <row r="78" spans="2:27" x14ac:dyDescent="0.3">
      <c r="B78" s="3" t="s">
        <v>29</v>
      </c>
      <c r="C78" s="6">
        <f>SUM(C54:C77)</f>
        <v>7200</v>
      </c>
      <c r="D78" s="10">
        <f t="shared" ref="D78:H78" si="28">SUM(D54:D77)</f>
        <v>7740</v>
      </c>
      <c r="E78" s="10">
        <f t="shared" si="28"/>
        <v>6480</v>
      </c>
      <c r="F78" s="10">
        <f t="shared" si="28"/>
        <v>5220</v>
      </c>
      <c r="G78" s="10">
        <f t="shared" si="28"/>
        <v>3960</v>
      </c>
      <c r="H78" s="10">
        <f t="shared" si="28"/>
        <v>2700</v>
      </c>
      <c r="I78" s="10">
        <f>SUM(D78:H78)-C78</f>
        <v>18900</v>
      </c>
      <c r="K78" s="3" t="s">
        <v>29</v>
      </c>
      <c r="L78" s="6">
        <f>SUM(L54:L77)</f>
        <v>7200</v>
      </c>
      <c r="M78" s="10">
        <f t="shared" ref="M78:Q78" si="29">SUM(M54:M77)</f>
        <v>7740</v>
      </c>
      <c r="N78" s="10">
        <f t="shared" si="29"/>
        <v>6900</v>
      </c>
      <c r="O78" s="10">
        <f t="shared" si="29"/>
        <v>6060</v>
      </c>
      <c r="P78" s="10">
        <f t="shared" si="29"/>
        <v>5220</v>
      </c>
      <c r="Q78" s="10">
        <f t="shared" si="29"/>
        <v>4380</v>
      </c>
      <c r="R78" s="10">
        <f>SUM(M78:Q78)-L78</f>
        <v>23100</v>
      </c>
      <c r="T78" s="3" t="s">
        <v>29</v>
      </c>
      <c r="U78" s="6">
        <f>SUM(U54:U77)</f>
        <v>7200</v>
      </c>
      <c r="V78" s="10">
        <f t="shared" ref="V78:Y78" si="30">SUM(V54:V77)</f>
        <v>7740</v>
      </c>
      <c r="W78" s="10">
        <f t="shared" si="30"/>
        <v>7320</v>
      </c>
      <c r="X78" s="10">
        <f t="shared" si="30"/>
        <v>6900</v>
      </c>
      <c r="Y78" s="10">
        <f t="shared" si="30"/>
        <v>6480</v>
      </c>
      <c r="Z78" s="10">
        <f>SUM(Z54:Z77)</f>
        <v>6060</v>
      </c>
      <c r="AA78" s="10">
        <f>SUM(V78:Z78)-U78</f>
        <v>27300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7" t="s">
        <v>35</v>
      </c>
      <c r="D80" s="27">
        <f>D89</f>
        <v>2</v>
      </c>
      <c r="E80" s="27" t="s">
        <v>46</v>
      </c>
      <c r="F80" s="27"/>
      <c r="G80" s="25"/>
      <c r="H80" s="25"/>
      <c r="I80" s="25"/>
      <c r="K80" s="14" t="s">
        <v>37</v>
      </c>
      <c r="L80" s="27" t="s">
        <v>35</v>
      </c>
      <c r="M80" s="27">
        <f>M89</f>
        <v>2</v>
      </c>
      <c r="N80" s="27" t="s">
        <v>77</v>
      </c>
      <c r="O80" s="27"/>
      <c r="P80" s="25"/>
      <c r="Q80" s="25"/>
      <c r="R80" s="25"/>
      <c r="T80" s="14" t="s">
        <v>37</v>
      </c>
      <c r="U80" s="27" t="s">
        <v>35</v>
      </c>
      <c r="V80" s="27">
        <f>V89</f>
        <v>2</v>
      </c>
      <c r="W80" s="27" t="s">
        <v>78</v>
      </c>
      <c r="X80" s="27"/>
      <c r="Y80" s="25"/>
      <c r="Z80" s="25"/>
      <c r="AA80" s="25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1500</v>
      </c>
      <c r="E82" t="s">
        <v>54</v>
      </c>
      <c r="F82" s="16">
        <f>D82*D81</f>
        <v>300</v>
      </c>
      <c r="G82" t="s">
        <v>53</v>
      </c>
      <c r="K82" s="14" t="s">
        <v>39</v>
      </c>
      <c r="L82" t="s">
        <v>40</v>
      </c>
      <c r="M82" s="15">
        <v>1500</v>
      </c>
      <c r="N82" t="s">
        <v>54</v>
      </c>
      <c r="O82" s="16">
        <f>M82*M81</f>
        <v>300</v>
      </c>
      <c r="P82" t="s">
        <v>53</v>
      </c>
      <c r="T82" s="14" t="s">
        <v>39</v>
      </c>
      <c r="U82" t="s">
        <v>40</v>
      </c>
      <c r="V82" s="15">
        <v>1500</v>
      </c>
      <c r="W82" t="s">
        <v>54</v>
      </c>
      <c r="X82" s="16">
        <f>V82*V81</f>
        <v>300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10500</v>
      </c>
      <c r="E83" t="s">
        <v>55</v>
      </c>
      <c r="K83" s="14" t="s">
        <v>41</v>
      </c>
      <c r="L83" t="s">
        <v>42</v>
      </c>
      <c r="M83" s="15">
        <v>10500</v>
      </c>
      <c r="N83" t="s">
        <v>55</v>
      </c>
      <c r="T83" s="14" t="s">
        <v>41</v>
      </c>
      <c r="U83" t="s">
        <v>42</v>
      </c>
      <c r="V83" s="15">
        <v>10500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525</v>
      </c>
      <c r="E85" t="s">
        <v>50</v>
      </c>
      <c r="K85" s="14" t="s">
        <v>47</v>
      </c>
      <c r="L85" t="s">
        <v>49</v>
      </c>
      <c r="M85" s="15">
        <f>M83*M84</f>
        <v>525</v>
      </c>
      <c r="N85" t="s">
        <v>50</v>
      </c>
      <c r="T85" s="14" t="s">
        <v>47</v>
      </c>
      <c r="U85" t="s">
        <v>49</v>
      </c>
      <c r="V85" s="15">
        <f>V83*V84</f>
        <v>525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0.4</v>
      </c>
      <c r="E86" t="s">
        <v>81</v>
      </c>
      <c r="K86" s="14" t="s">
        <v>48</v>
      </c>
      <c r="L86" t="s">
        <v>38</v>
      </c>
      <c r="M86" s="2">
        <f>D86</f>
        <v>0.4</v>
      </c>
      <c r="N86" t="s">
        <v>81</v>
      </c>
      <c r="T86" s="14" t="s">
        <v>48</v>
      </c>
      <c r="U86" t="s">
        <v>38</v>
      </c>
      <c r="V86" s="2">
        <f>M86</f>
        <v>0.4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210</v>
      </c>
      <c r="E87" t="s">
        <v>52</v>
      </c>
      <c r="K87" s="14" t="s">
        <v>51</v>
      </c>
      <c r="L87" t="s">
        <v>49</v>
      </c>
      <c r="M87" s="15">
        <f>M86*M85</f>
        <v>210</v>
      </c>
      <c r="N87" t="s">
        <v>52</v>
      </c>
      <c r="T87" s="14" t="s">
        <v>51</v>
      </c>
      <c r="U87" t="s">
        <v>49</v>
      </c>
      <c r="V87" s="15">
        <f>V86*V85</f>
        <v>210</v>
      </c>
      <c r="W87" t="s">
        <v>52</v>
      </c>
    </row>
    <row r="88" spans="2:27" x14ac:dyDescent="0.3">
      <c r="B88" s="14" t="s">
        <v>56</v>
      </c>
      <c r="C88" t="s">
        <v>57</v>
      </c>
      <c r="D88" s="47">
        <v>5</v>
      </c>
      <c r="E88" t="s">
        <v>58</v>
      </c>
      <c r="K88" s="14" t="s">
        <v>56</v>
      </c>
      <c r="L88" t="s">
        <v>57</v>
      </c>
      <c r="M88" s="47">
        <v>5</v>
      </c>
      <c r="N88" t="s">
        <v>58</v>
      </c>
      <c r="T88" s="14" t="s">
        <v>56</v>
      </c>
      <c r="U88" t="s">
        <v>57</v>
      </c>
      <c r="V88" s="47">
        <v>5</v>
      </c>
      <c r="W88" t="s">
        <v>58</v>
      </c>
    </row>
    <row r="89" spans="2:27" x14ac:dyDescent="0.3">
      <c r="B89" s="14" t="s">
        <v>60</v>
      </c>
      <c r="C89" t="s">
        <v>57</v>
      </c>
      <c r="D89" s="47">
        <v>2</v>
      </c>
      <c r="E89" t="s">
        <v>61</v>
      </c>
      <c r="K89" s="14" t="s">
        <v>60</v>
      </c>
      <c r="L89" t="s">
        <v>57</v>
      </c>
      <c r="M89" s="47">
        <f>D89</f>
        <v>2</v>
      </c>
      <c r="N89" t="s">
        <v>61</v>
      </c>
      <c r="T89" s="14" t="s">
        <v>60</v>
      </c>
      <c r="U89" t="s">
        <v>57</v>
      </c>
      <c r="V89" s="47">
        <f>M89</f>
        <v>2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250</v>
      </c>
      <c r="E90" t="s">
        <v>63</v>
      </c>
      <c r="K90" s="14" t="s">
        <v>64</v>
      </c>
      <c r="L90" t="s">
        <v>62</v>
      </c>
      <c r="M90" s="15">
        <v>250</v>
      </c>
      <c r="N90" t="s">
        <v>63</v>
      </c>
      <c r="T90" s="14" t="s">
        <v>64</v>
      </c>
      <c r="U90" t="s">
        <v>62</v>
      </c>
      <c r="V90" s="15">
        <v>250</v>
      </c>
      <c r="W90" t="s">
        <v>63</v>
      </c>
    </row>
    <row r="91" spans="2:27" x14ac:dyDescent="0.3">
      <c r="B91" s="14" t="s">
        <v>71</v>
      </c>
      <c r="C91" t="s">
        <v>73</v>
      </c>
      <c r="D91" s="47">
        <f>COUNTA(D61:D67)+COUNTA(E64:E67)+COUNTA(F67)</f>
        <v>12</v>
      </c>
      <c r="E91" t="s">
        <v>72</v>
      </c>
      <c r="G91" s="47">
        <f>COUNTA(D60,E63,F66)*D89</f>
        <v>6</v>
      </c>
      <c r="H91" t="s">
        <v>74</v>
      </c>
      <c r="K91" s="14" t="s">
        <v>71</v>
      </c>
      <c r="L91" t="s">
        <v>73</v>
      </c>
      <c r="M91" s="47">
        <f>COUNTA(M61:M66)+COUNTA(N63:N66)+COUNTA(O65:O66)</f>
        <v>12</v>
      </c>
      <c r="N91" t="s">
        <v>72</v>
      </c>
      <c r="P91" s="47">
        <f>COUNTA(M60,N62,O64,P66)*M89</f>
        <v>8</v>
      </c>
      <c r="Q91" t="s">
        <v>74</v>
      </c>
      <c r="T91" s="14" t="s">
        <v>71</v>
      </c>
      <c r="U91" t="s">
        <v>73</v>
      </c>
      <c r="V91" s="47">
        <f>COUNTA(V61:V64)+COUNTA(W62:W64)+COUNTA(X63:X64)+COUNTA(Y64)</f>
        <v>10</v>
      </c>
      <c r="W91" t="s">
        <v>72</v>
      </c>
      <c r="Y91" s="47">
        <f>COUNTA(V60,W61,X62,Y63,Z64)*V89</f>
        <v>10</v>
      </c>
      <c r="Z91" t="s">
        <v>74</v>
      </c>
    </row>
    <row r="92" spans="2:27" x14ac:dyDescent="0.3">
      <c r="B92" s="14" t="s">
        <v>75</v>
      </c>
      <c r="C92" s="35" t="s">
        <v>76</v>
      </c>
      <c r="D92" s="35" t="str">
        <f>B67</f>
        <v>Mes 14</v>
      </c>
      <c r="E92" s="49" t="s">
        <v>138</v>
      </c>
      <c r="F92" s="50">
        <f>I78/C78</f>
        <v>2.625</v>
      </c>
      <c r="K92" s="14" t="s">
        <v>75</v>
      </c>
      <c r="L92" s="35" t="s">
        <v>76</v>
      </c>
      <c r="M92" s="35" t="str">
        <f>K66</f>
        <v>Mes 13</v>
      </c>
      <c r="N92" s="49" t="s">
        <v>138</v>
      </c>
      <c r="O92" s="50">
        <f>R78/L78</f>
        <v>3.2083333333333335</v>
      </c>
      <c r="T92" s="14" t="s">
        <v>75</v>
      </c>
      <c r="U92" s="35" t="s">
        <v>76</v>
      </c>
      <c r="V92" s="35" t="str">
        <f>T64</f>
        <v>Mes 11</v>
      </c>
      <c r="W92" s="49" t="s">
        <v>138</v>
      </c>
      <c r="X92" s="50">
        <f>AA78/U78</f>
        <v>3.7916666666666665</v>
      </c>
    </row>
    <row r="93" spans="2:27" x14ac:dyDescent="0.3">
      <c r="B93" s="14" t="s">
        <v>127</v>
      </c>
      <c r="C93" s="35" t="s">
        <v>128</v>
      </c>
      <c r="D93" s="37">
        <f>I78</f>
        <v>18900</v>
      </c>
      <c r="E93" s="35" t="s">
        <v>129</v>
      </c>
      <c r="F93" s="35"/>
      <c r="K93" s="14" t="s">
        <v>127</v>
      </c>
      <c r="L93" s="35" t="s">
        <v>128</v>
      </c>
      <c r="M93" s="37">
        <f>R78</f>
        <v>23100</v>
      </c>
      <c r="N93" s="35" t="s">
        <v>129</v>
      </c>
      <c r="O93" s="35"/>
      <c r="T93" s="14" t="s">
        <v>127</v>
      </c>
      <c r="U93" s="35" t="s">
        <v>128</v>
      </c>
      <c r="V93" s="37">
        <f>AA78</f>
        <v>27300</v>
      </c>
      <c r="W93" s="35" t="s">
        <v>129</v>
      </c>
      <c r="X93" s="35"/>
    </row>
    <row r="94" spans="2:27" x14ac:dyDescent="0.3">
      <c r="B94" s="14" t="s">
        <v>130</v>
      </c>
      <c r="C94" s="35" t="s">
        <v>131</v>
      </c>
      <c r="D94" s="51">
        <f>D89*D88</f>
        <v>10</v>
      </c>
      <c r="E94" s="35" t="s">
        <v>132</v>
      </c>
      <c r="F94" s="35"/>
      <c r="G94" s="35"/>
      <c r="H94" s="35"/>
      <c r="I94" s="35"/>
      <c r="K94" s="14" t="s">
        <v>130</v>
      </c>
      <c r="L94" s="35" t="s">
        <v>131</v>
      </c>
      <c r="M94" s="51">
        <f>M89*M88</f>
        <v>10</v>
      </c>
      <c r="N94" s="35" t="s">
        <v>132</v>
      </c>
      <c r="O94" s="35"/>
      <c r="P94" s="35"/>
      <c r="Q94" s="35"/>
      <c r="R94" s="35"/>
      <c r="T94" s="14" t="s">
        <v>130</v>
      </c>
      <c r="U94" s="35" t="s">
        <v>131</v>
      </c>
      <c r="V94" s="51">
        <f>V89*V88</f>
        <v>10</v>
      </c>
      <c r="W94" s="35" t="s">
        <v>132</v>
      </c>
      <c r="X94" s="35"/>
      <c r="Y94" s="35"/>
      <c r="Z94" s="35"/>
      <c r="AA94" s="35"/>
    </row>
  </sheetData>
  <sheetProtection algorithmName="SHA-512" hashValue="7vRpR2Hlbt4EClqvsF7u5tIhExZk0Qtg9WsfeNgVLu0l8AFECdfoI8bgtUl/IaLJANdYh0H0IrvcWWjEv95JyQ==" saltValue="EMiD0s5a64SpM4hxrpsMfg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U51:Z51"/>
    <mergeCell ref="B4:B5"/>
    <mergeCell ref="C4:H4"/>
    <mergeCell ref="B51:B52"/>
    <mergeCell ref="C51:H51"/>
    <mergeCell ref="K51:K52"/>
    <mergeCell ref="L51:Q51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3D55F-6EF2-4741-A263-15D0C26F69FE}">
  <dimension ref="B2:AA94"/>
  <sheetViews>
    <sheetView showGridLines="0" showRowColHeaders="0" zoomScale="80" zoomScaleNormal="80" workbookViewId="0"/>
  </sheetViews>
  <sheetFormatPr baseColWidth="10" defaultRowHeight="14.4" x14ac:dyDescent="0.3"/>
  <cols>
    <col min="1" max="1" width="5.77734375" customWidth="1"/>
    <col min="2" max="2" width="16" customWidth="1"/>
    <col min="4" max="4" width="12.21875" customWidth="1"/>
    <col min="8" max="8" width="12.109375" bestFit="1" customWidth="1"/>
    <col min="9" max="9" width="11.77734375" bestFit="1" customWidth="1"/>
    <col min="10" max="10" width="5.77734375" customWidth="1"/>
    <col min="11" max="11" width="16" customWidth="1"/>
    <col min="13" max="13" width="12.21875" customWidth="1"/>
    <col min="18" max="18" width="11.77734375" bestFit="1" customWidth="1"/>
    <col min="19" max="19" width="5.77734375" customWidth="1"/>
    <col min="20" max="20" width="16" customWidth="1"/>
    <col min="22" max="22" width="12.21875" customWidth="1"/>
    <col min="27" max="27" width="11.77734375" bestFit="1" customWidth="1"/>
    <col min="28" max="28" width="5.77734375" customWidth="1"/>
    <col min="29" max="29" width="16" customWidth="1"/>
    <col min="36" max="36" width="11.77734375" bestFit="1" customWidth="1"/>
  </cols>
  <sheetData>
    <row r="2" spans="2:22" ht="18" x14ac:dyDescent="0.35">
      <c r="C2" s="64" t="s">
        <v>134</v>
      </c>
      <c r="D2" s="64"/>
      <c r="E2" s="64"/>
      <c r="F2" s="64"/>
      <c r="G2" s="64"/>
      <c r="H2" s="64"/>
    </row>
    <row r="3" spans="2:22" ht="23.4" x14ac:dyDescent="0.45">
      <c r="C3" s="66" t="s">
        <v>82</v>
      </c>
      <c r="D3" s="66"/>
      <c r="E3" s="66"/>
      <c r="F3" s="66"/>
      <c r="G3" s="66"/>
      <c r="H3" s="66"/>
      <c r="K3" s="39"/>
      <c r="L3" s="40"/>
      <c r="M3" s="40"/>
      <c r="N3" s="40"/>
      <c r="O3" s="40"/>
      <c r="P3" s="40"/>
      <c r="Q3" s="40"/>
      <c r="R3" s="40"/>
      <c r="S3" s="40"/>
      <c r="T3" s="40"/>
      <c r="U3" s="40"/>
      <c r="V3" s="41"/>
    </row>
    <row r="4" spans="2:22" ht="18" x14ac:dyDescent="0.35">
      <c r="B4" s="72" t="s">
        <v>0</v>
      </c>
      <c r="C4" s="64" t="s">
        <v>33</v>
      </c>
      <c r="D4" s="64"/>
      <c r="E4" s="64"/>
      <c r="F4" s="64"/>
      <c r="G4" s="64"/>
      <c r="H4" s="64"/>
      <c r="I4" s="28" t="s">
        <v>27</v>
      </c>
      <c r="K4" s="42"/>
      <c r="V4" s="43"/>
    </row>
    <row r="5" spans="2:22" ht="14.4" customHeight="1" x14ac:dyDescent="0.3">
      <c r="B5" s="72"/>
      <c r="C5" s="12" t="s">
        <v>1</v>
      </c>
      <c r="D5" s="11" t="s">
        <v>26</v>
      </c>
      <c r="E5" s="11" t="s">
        <v>26</v>
      </c>
      <c r="F5" s="11" t="s">
        <v>26</v>
      </c>
      <c r="G5" s="11" t="s">
        <v>26</v>
      </c>
      <c r="H5" s="11" t="s">
        <v>26</v>
      </c>
      <c r="I5" s="29" t="s">
        <v>31</v>
      </c>
      <c r="K5" s="42"/>
      <c r="V5" s="43"/>
    </row>
    <row r="6" spans="2:22" x14ac:dyDescent="0.3">
      <c r="B6" s="1" t="s">
        <v>28</v>
      </c>
      <c r="C6" s="12" t="s">
        <v>32</v>
      </c>
      <c r="D6" s="11" t="s">
        <v>116</v>
      </c>
      <c r="E6" s="11" t="s">
        <v>117</v>
      </c>
      <c r="F6" s="11" t="s">
        <v>118</v>
      </c>
      <c r="G6" s="11" t="s">
        <v>119</v>
      </c>
      <c r="H6" s="11" t="s">
        <v>120</v>
      </c>
      <c r="I6" s="29" t="s">
        <v>1</v>
      </c>
      <c r="K6" s="42"/>
      <c r="V6" s="43"/>
    </row>
    <row r="7" spans="2:22" x14ac:dyDescent="0.3">
      <c r="B7" s="3" t="s">
        <v>2</v>
      </c>
      <c r="C7" s="4">
        <v>500</v>
      </c>
      <c r="D7" s="5"/>
      <c r="E7" s="5"/>
      <c r="F7" s="5"/>
      <c r="G7" s="5"/>
      <c r="H7" s="5"/>
      <c r="I7" s="4">
        <f>SUM(D7:H7)-C7</f>
        <v>-500</v>
      </c>
      <c r="K7" s="42"/>
      <c r="V7" s="43"/>
    </row>
    <row r="8" spans="2:22" x14ac:dyDescent="0.3">
      <c r="B8" s="3" t="s">
        <v>3</v>
      </c>
      <c r="C8" s="4">
        <f t="shared" ref="C8:C17" si="0">$D$89*$D$90</f>
        <v>250</v>
      </c>
      <c r="D8" s="5"/>
      <c r="E8" s="5"/>
      <c r="F8" s="5"/>
      <c r="G8" s="5"/>
      <c r="H8" s="5"/>
      <c r="I8" s="4">
        <f>SUM(D8:H8)-C8-C7</f>
        <v>-750</v>
      </c>
      <c r="K8" s="42"/>
      <c r="V8" s="43"/>
    </row>
    <row r="9" spans="2:22" x14ac:dyDescent="0.3">
      <c r="B9" s="3" t="s">
        <v>4</v>
      </c>
      <c r="C9" s="4">
        <f t="shared" si="0"/>
        <v>250</v>
      </c>
      <c r="D9" s="5"/>
      <c r="E9" s="5"/>
      <c r="F9" s="5"/>
      <c r="G9" s="5"/>
      <c r="H9" s="5"/>
      <c r="I9" s="4">
        <f>SUM(D9:H9)-C9-C8-C7</f>
        <v>-1000</v>
      </c>
      <c r="K9" s="42"/>
      <c r="V9" s="43"/>
    </row>
    <row r="10" spans="2:22" x14ac:dyDescent="0.3">
      <c r="B10" s="3" t="s">
        <v>5</v>
      </c>
      <c r="C10" s="4">
        <f>$D$89*$D$90+JURIDICO!C11</f>
        <v>625</v>
      </c>
      <c r="D10" s="5"/>
      <c r="E10" s="5"/>
      <c r="F10" s="5"/>
      <c r="G10" s="5"/>
      <c r="H10" s="5"/>
      <c r="I10" s="4">
        <f>SUM(D10:H10)-C10-C9-C8-C7</f>
        <v>-1625</v>
      </c>
      <c r="K10" s="42"/>
      <c r="V10" s="43"/>
    </row>
    <row r="11" spans="2:22" x14ac:dyDescent="0.3">
      <c r="B11" s="3" t="s">
        <v>6</v>
      </c>
      <c r="C11" s="4">
        <f t="shared" si="0"/>
        <v>250</v>
      </c>
      <c r="D11" s="5"/>
      <c r="E11" s="5"/>
      <c r="F11" s="5"/>
      <c r="G11" s="5"/>
      <c r="H11" s="5"/>
      <c r="I11" s="4">
        <f>SUM(D11:H11)-C11-C10-C9-C8-C7</f>
        <v>-1875</v>
      </c>
      <c r="K11" s="42"/>
      <c r="V11" s="43"/>
    </row>
    <row r="12" spans="2:22" x14ac:dyDescent="0.3">
      <c r="B12" s="3" t="s">
        <v>7</v>
      </c>
      <c r="C12" s="4">
        <f t="shared" si="0"/>
        <v>250</v>
      </c>
      <c r="D12" s="5"/>
      <c r="E12" s="5"/>
      <c r="F12" s="5"/>
      <c r="G12" s="5"/>
      <c r="H12" s="5"/>
      <c r="I12" s="4">
        <f>SUM(D12:H12)-C12-C11-C10-C9-C8-C7</f>
        <v>-2125</v>
      </c>
      <c r="K12" s="42"/>
      <c r="V12" s="43"/>
    </row>
    <row r="13" spans="2:22" x14ac:dyDescent="0.3">
      <c r="B13" s="3" t="s">
        <v>8</v>
      </c>
      <c r="C13" s="4">
        <f>$D$89*$D$90+JURIDICO!C14</f>
        <v>625</v>
      </c>
      <c r="D13" s="18">
        <f>($D$82*$D$81)*$D$89</f>
        <v>300</v>
      </c>
      <c r="E13" s="9"/>
      <c r="F13" s="9"/>
      <c r="G13" s="9"/>
      <c r="H13" s="9"/>
      <c r="I13" s="4">
        <f>SUM(D13:H13)-C13-C12-C11-C10-C9-C8-C7</f>
        <v>-2450</v>
      </c>
      <c r="K13" s="42"/>
      <c r="V13" s="43"/>
    </row>
    <row r="14" spans="2:22" x14ac:dyDescent="0.3">
      <c r="B14" s="3" t="s">
        <v>9</v>
      </c>
      <c r="C14" s="4">
        <f t="shared" si="0"/>
        <v>250</v>
      </c>
      <c r="D14" s="8">
        <f t="shared" ref="D14:D30" si="1">((($D$83*$D$84)*$D$86)*($D$89))</f>
        <v>183.75</v>
      </c>
      <c r="E14" s="9"/>
      <c r="F14" s="9"/>
      <c r="G14" s="9"/>
      <c r="H14" s="9"/>
      <c r="I14" s="4">
        <f>SUM(D13:H14)-C14-C13-C12-C11-C10-C9-C8-C7</f>
        <v>-2516.25</v>
      </c>
      <c r="K14" s="42"/>
      <c r="V14" s="43"/>
    </row>
    <row r="15" spans="2:22" x14ac:dyDescent="0.3">
      <c r="B15" s="3" t="s">
        <v>10</v>
      </c>
      <c r="C15" s="4">
        <f t="shared" si="0"/>
        <v>250</v>
      </c>
      <c r="D15" s="8">
        <f t="shared" si="1"/>
        <v>183.75</v>
      </c>
      <c r="I15" s="4">
        <f>SUM(D13:H15)-C15-C14-C13-C12-C11-C10-C9-C8-C7</f>
        <v>-2582.5</v>
      </c>
      <c r="K15" s="42"/>
      <c r="V15" s="43"/>
    </row>
    <row r="16" spans="2:22" x14ac:dyDescent="0.3">
      <c r="B16" s="3" t="s">
        <v>11</v>
      </c>
      <c r="C16" s="4">
        <f t="shared" si="0"/>
        <v>250</v>
      </c>
      <c r="D16" s="8">
        <f t="shared" si="1"/>
        <v>183.75</v>
      </c>
      <c r="F16" s="9"/>
      <c r="G16" s="9"/>
      <c r="H16" s="9"/>
      <c r="I16" s="4">
        <f>SUM(D13:H16)-C16-C15-C14-C13-C12-C11-C10-C9-C8-C7</f>
        <v>-2648.75</v>
      </c>
      <c r="K16" s="42"/>
      <c r="V16" s="43"/>
    </row>
    <row r="17" spans="2:22" x14ac:dyDescent="0.3">
      <c r="B17" s="3" t="s">
        <v>12</v>
      </c>
      <c r="C17" s="4">
        <f t="shared" si="0"/>
        <v>250</v>
      </c>
      <c r="D17" s="8">
        <f t="shared" si="1"/>
        <v>183.75</v>
      </c>
      <c r="E17" s="18">
        <f>($D$82*$D$81)*$D$89</f>
        <v>300</v>
      </c>
      <c r="F17" s="9"/>
      <c r="G17" s="9"/>
      <c r="H17" s="9"/>
      <c r="I17" s="4">
        <f>SUM(D13:H17)-C17-C16-C15-C14-C13-C12-C11-C10-C9-C8-C7</f>
        <v>-2415</v>
      </c>
      <c r="K17" s="42"/>
      <c r="V17" s="43"/>
    </row>
    <row r="18" spans="2:22" x14ac:dyDescent="0.3">
      <c r="B18" s="3" t="s">
        <v>13</v>
      </c>
      <c r="D18" s="8">
        <f t="shared" si="1"/>
        <v>183.75</v>
      </c>
      <c r="E18" s="8">
        <f t="shared" ref="E18:E30" si="2">((($D$83*$D$84)*$D$86)*($D$89))</f>
        <v>183.75</v>
      </c>
      <c r="I18" s="4">
        <f>SUM(D13:H18)-C18-C17-C16-C15-C14-C13-C12-C11-C10-C9-C8-C7</f>
        <v>-2047.5</v>
      </c>
      <c r="K18" s="42"/>
      <c r="V18" s="43"/>
    </row>
    <row r="19" spans="2:22" x14ac:dyDescent="0.3">
      <c r="B19" s="3" t="s">
        <v>14</v>
      </c>
      <c r="D19" s="8">
        <f t="shared" si="1"/>
        <v>183.75</v>
      </c>
      <c r="E19" s="8">
        <f t="shared" si="2"/>
        <v>183.75</v>
      </c>
      <c r="G19" s="9"/>
      <c r="H19" s="9"/>
      <c r="I19" s="4">
        <f>SUM(D13:H19)-C19-C18-C17-C16-C15-C14-C13-C12-C11-C10-C9-C8-C7</f>
        <v>-1680</v>
      </c>
      <c r="K19" s="42"/>
      <c r="V19" s="43"/>
    </row>
    <row r="20" spans="2:22" x14ac:dyDescent="0.3">
      <c r="B20" s="3" t="s">
        <v>15</v>
      </c>
      <c r="D20" s="8">
        <f t="shared" si="1"/>
        <v>183.75</v>
      </c>
      <c r="E20" s="8">
        <f t="shared" si="2"/>
        <v>183.75</v>
      </c>
      <c r="G20" s="9"/>
      <c r="H20" s="9"/>
      <c r="I20" s="4">
        <f>SUM(D13:H20)-C20-C19-C18-C17-C16-C15-C14-C13-C12-C11-C10-C9-C8-C7</f>
        <v>-1312.5</v>
      </c>
      <c r="K20" s="42"/>
      <c r="V20" s="43"/>
    </row>
    <row r="21" spans="2:22" x14ac:dyDescent="0.3">
      <c r="B21" s="3" t="s">
        <v>16</v>
      </c>
      <c r="D21" s="8">
        <f t="shared" si="1"/>
        <v>183.75</v>
      </c>
      <c r="E21" s="8">
        <f t="shared" si="2"/>
        <v>183.75</v>
      </c>
      <c r="F21" s="18">
        <f>($D$82*$D$81)*$D$89</f>
        <v>300</v>
      </c>
      <c r="I21" s="4">
        <f>SUM(D13:H21)-C21-C20-C19-C18-C17-C16-C15-C14-C13-C12-C11-C10-C9-C8-C7</f>
        <v>-645</v>
      </c>
      <c r="K21" s="42"/>
      <c r="V21" s="43"/>
    </row>
    <row r="22" spans="2:22" x14ac:dyDescent="0.3">
      <c r="B22" s="3" t="s">
        <v>17</v>
      </c>
      <c r="D22" s="8">
        <f t="shared" si="1"/>
        <v>183.75</v>
      </c>
      <c r="E22" s="8">
        <f t="shared" si="2"/>
        <v>183.75</v>
      </c>
      <c r="F22" s="8">
        <f t="shared" ref="F22:F30" si="3">((($D$83*$D$84)*$D$86)*($D$89))</f>
        <v>183.75</v>
      </c>
      <c r="H22" s="9"/>
      <c r="I22" s="4">
        <f>SUM(D13:H22)-C22-C21-C20-C19-C18-C17-C16-C15-C14-C13-C12-C11-C10-C9-C8-C7</f>
        <v>-93.75</v>
      </c>
      <c r="K22" s="42"/>
      <c r="V22" s="43"/>
    </row>
    <row r="23" spans="2:22" x14ac:dyDescent="0.3">
      <c r="B23" s="14" t="s">
        <v>18</v>
      </c>
      <c r="D23" s="8">
        <f t="shared" si="1"/>
        <v>183.75</v>
      </c>
      <c r="E23" s="8">
        <f t="shared" si="2"/>
        <v>183.75</v>
      </c>
      <c r="F23" s="8">
        <f t="shared" si="3"/>
        <v>183.75</v>
      </c>
      <c r="H23" s="9"/>
      <c r="I23" s="10">
        <f>SUM(D13:H23)-C23-C22-C21-C20-C19-C18-C17-C16-C15-C14-C13-C12-C11-C10-C9-C8-C7</f>
        <v>457.5</v>
      </c>
      <c r="K23" s="42"/>
      <c r="V23" s="43"/>
    </row>
    <row r="24" spans="2:22" x14ac:dyDescent="0.3">
      <c r="B24" s="14" t="s">
        <v>19</v>
      </c>
      <c r="D24" s="8">
        <f t="shared" si="1"/>
        <v>183.75</v>
      </c>
      <c r="E24" s="8">
        <f t="shared" si="2"/>
        <v>183.75</v>
      </c>
      <c r="F24" s="8">
        <f t="shared" si="3"/>
        <v>183.75</v>
      </c>
      <c r="I24" s="10">
        <f t="shared" ref="I24:I26" si="4">SUM(D24:H24)-C24</f>
        <v>551.25</v>
      </c>
      <c r="K24" s="42"/>
      <c r="V24" s="43"/>
    </row>
    <row r="25" spans="2:22" x14ac:dyDescent="0.3">
      <c r="B25" s="14" t="s">
        <v>20</v>
      </c>
      <c r="D25" s="8">
        <f t="shared" si="1"/>
        <v>183.75</v>
      </c>
      <c r="E25" s="8">
        <f t="shared" si="2"/>
        <v>183.75</v>
      </c>
      <c r="F25" s="8">
        <f t="shared" si="3"/>
        <v>183.75</v>
      </c>
      <c r="G25" s="18">
        <f>($D$82*$D$81)*$D$89</f>
        <v>300</v>
      </c>
      <c r="I25" s="10">
        <f t="shared" si="4"/>
        <v>851.25</v>
      </c>
      <c r="K25" s="42"/>
      <c r="V25" s="43"/>
    </row>
    <row r="26" spans="2:22" x14ac:dyDescent="0.3">
      <c r="B26" s="14" t="s">
        <v>21</v>
      </c>
      <c r="D26" s="8">
        <f t="shared" si="1"/>
        <v>183.75</v>
      </c>
      <c r="E26" s="8">
        <f t="shared" si="2"/>
        <v>183.75</v>
      </c>
      <c r="F26" s="8">
        <f t="shared" si="3"/>
        <v>183.75</v>
      </c>
      <c r="G26" s="8">
        <f>((($D$83*$D$84)*$D$86)*($D$89))</f>
        <v>183.75</v>
      </c>
      <c r="I26" s="10">
        <f t="shared" si="4"/>
        <v>735</v>
      </c>
      <c r="K26" s="42"/>
      <c r="V26" s="43"/>
    </row>
    <row r="27" spans="2:22" x14ac:dyDescent="0.3">
      <c r="B27" s="14" t="s">
        <v>22</v>
      </c>
      <c r="D27" s="8">
        <f t="shared" si="1"/>
        <v>183.75</v>
      </c>
      <c r="E27" s="8">
        <f t="shared" si="2"/>
        <v>183.75</v>
      </c>
      <c r="F27" s="8">
        <f t="shared" si="3"/>
        <v>183.75</v>
      </c>
      <c r="G27" s="8">
        <f>((($D$83*$D$84)*$D$86)*($D$89))</f>
        <v>183.75</v>
      </c>
      <c r="I27" s="10">
        <f>SUM(D27:H27)-C27</f>
        <v>735</v>
      </c>
      <c r="K27" s="42"/>
      <c r="V27" s="43"/>
    </row>
    <row r="28" spans="2:22" x14ac:dyDescent="0.3">
      <c r="B28" s="14" t="s">
        <v>23</v>
      </c>
      <c r="D28" s="8">
        <f t="shared" si="1"/>
        <v>183.75</v>
      </c>
      <c r="E28" s="8">
        <f t="shared" si="2"/>
        <v>183.75</v>
      </c>
      <c r="F28" s="8">
        <f t="shared" si="3"/>
        <v>183.75</v>
      </c>
      <c r="G28" s="8">
        <f>((($D$83*$D$84)*$D$86)*($D$89))</f>
        <v>183.75</v>
      </c>
      <c r="I28" s="10">
        <f>SUM(D28:H28)-C28</f>
        <v>735</v>
      </c>
      <c r="K28" s="42"/>
      <c r="V28" s="43"/>
    </row>
    <row r="29" spans="2:22" x14ac:dyDescent="0.3">
      <c r="B29" s="14" t="s">
        <v>24</v>
      </c>
      <c r="D29" s="8">
        <f t="shared" si="1"/>
        <v>183.75</v>
      </c>
      <c r="E29" s="8">
        <f t="shared" si="2"/>
        <v>183.75</v>
      </c>
      <c r="F29" s="8">
        <f t="shared" si="3"/>
        <v>183.75</v>
      </c>
      <c r="G29" s="8">
        <f>((($D$83*$D$84)*$D$86)*($D$89))</f>
        <v>183.75</v>
      </c>
      <c r="H29" s="18">
        <f>($D$82*$D$81)*$D$89</f>
        <v>300</v>
      </c>
      <c r="I29" s="10">
        <f>SUM(D29:H29)-C29</f>
        <v>1035</v>
      </c>
      <c r="K29" s="42"/>
      <c r="V29" s="43"/>
    </row>
    <row r="30" spans="2:22" x14ac:dyDescent="0.3">
      <c r="B30" s="14" t="s">
        <v>25</v>
      </c>
      <c r="D30" s="8">
        <f t="shared" si="1"/>
        <v>183.75</v>
      </c>
      <c r="E30" s="8">
        <f t="shared" si="2"/>
        <v>183.75</v>
      </c>
      <c r="F30" s="8">
        <f t="shared" si="3"/>
        <v>183.75</v>
      </c>
      <c r="G30" s="8">
        <f>((($D$83*$D$84)*$D$86)*($D$89))</f>
        <v>183.75</v>
      </c>
      <c r="H30" s="8">
        <f>((($D$83*$D$84)*$D$86)*($D$89))</f>
        <v>183.75</v>
      </c>
      <c r="I30" s="10">
        <f t="shared" ref="I30" si="5">SUM(D30:H30)-C30</f>
        <v>918.75</v>
      </c>
      <c r="K30" s="42"/>
      <c r="V30" s="43"/>
    </row>
    <row r="31" spans="2:22" x14ac:dyDescent="0.3">
      <c r="B31" s="3" t="s">
        <v>29</v>
      </c>
      <c r="C31" s="6">
        <f>SUM(C7:C30)</f>
        <v>3750</v>
      </c>
      <c r="D31" s="10">
        <f t="shared" ref="D31:H31" si="6">SUM(D7:D30)</f>
        <v>3423.75</v>
      </c>
      <c r="E31" s="10">
        <f t="shared" si="6"/>
        <v>2688.75</v>
      </c>
      <c r="F31" s="10">
        <f t="shared" si="6"/>
        <v>1953.75</v>
      </c>
      <c r="G31" s="10">
        <f t="shared" si="6"/>
        <v>1218.75</v>
      </c>
      <c r="H31" s="10">
        <f t="shared" si="6"/>
        <v>483.75</v>
      </c>
      <c r="I31" s="10">
        <f>SUM(D31:H31)-C31</f>
        <v>6018.75</v>
      </c>
      <c r="K31" s="42"/>
      <c r="V31" s="43"/>
    </row>
    <row r="32" spans="2:22" x14ac:dyDescent="0.3">
      <c r="B32" s="3"/>
      <c r="C32" s="6"/>
      <c r="D32" s="10"/>
      <c r="E32" s="10"/>
      <c r="F32" s="10"/>
      <c r="G32" s="10"/>
      <c r="H32" s="10"/>
      <c r="I32" s="10"/>
      <c r="K32" s="44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6"/>
    </row>
    <row r="33" spans="2:9" x14ac:dyDescent="0.3">
      <c r="B33" s="14" t="s">
        <v>37</v>
      </c>
      <c r="C33" s="27" t="s">
        <v>110</v>
      </c>
      <c r="D33" s="27">
        <f>D42</f>
        <v>1</v>
      </c>
      <c r="E33" s="27" t="s">
        <v>80</v>
      </c>
      <c r="F33" s="27"/>
      <c r="G33" s="25"/>
      <c r="H33" s="25"/>
      <c r="I33" s="25"/>
    </row>
    <row r="34" spans="2:9" x14ac:dyDescent="0.3">
      <c r="B34" s="14" t="s">
        <v>36</v>
      </c>
      <c r="C34" t="s">
        <v>38</v>
      </c>
      <c r="D34" s="2">
        <v>0.2</v>
      </c>
      <c r="E34" t="s">
        <v>45</v>
      </c>
      <c r="H34" s="48"/>
    </row>
    <row r="35" spans="2:9" x14ac:dyDescent="0.3">
      <c r="B35" s="14" t="s">
        <v>39</v>
      </c>
      <c r="C35" t="s">
        <v>40</v>
      </c>
      <c r="D35" s="15">
        <v>1500</v>
      </c>
      <c r="E35" t="s">
        <v>54</v>
      </c>
      <c r="F35" s="16">
        <f>D35*D34</f>
        <v>300</v>
      </c>
      <c r="G35" t="s">
        <v>121</v>
      </c>
    </row>
    <row r="36" spans="2:9" x14ac:dyDescent="0.3">
      <c r="B36" s="14" t="s">
        <v>41</v>
      </c>
      <c r="C36" t="s">
        <v>42</v>
      </c>
      <c r="D36" s="15">
        <v>10500</v>
      </c>
      <c r="E36" t="s">
        <v>123</v>
      </c>
    </row>
    <row r="37" spans="2:9" x14ac:dyDescent="0.3">
      <c r="B37" s="14" t="s">
        <v>43</v>
      </c>
      <c r="C37" t="s">
        <v>38</v>
      </c>
      <c r="D37" s="2">
        <v>0.05</v>
      </c>
      <c r="E37" t="s">
        <v>122</v>
      </c>
    </row>
    <row r="38" spans="2:9" x14ac:dyDescent="0.3">
      <c r="B38" s="14" t="s">
        <v>47</v>
      </c>
      <c r="C38" t="s">
        <v>49</v>
      </c>
      <c r="D38" s="15">
        <f>D36*D37</f>
        <v>525</v>
      </c>
      <c r="E38" t="s">
        <v>124</v>
      </c>
    </row>
    <row r="39" spans="2:9" x14ac:dyDescent="0.3">
      <c r="B39" s="14" t="s">
        <v>48</v>
      </c>
      <c r="C39" t="s">
        <v>38</v>
      </c>
      <c r="D39" s="2">
        <v>0.35</v>
      </c>
      <c r="E39" t="s">
        <v>125</v>
      </c>
    </row>
    <row r="40" spans="2:9" x14ac:dyDescent="0.3">
      <c r="B40" s="14" t="s">
        <v>51</v>
      </c>
      <c r="C40" t="s">
        <v>49</v>
      </c>
      <c r="D40" s="15">
        <f>D39*D38</f>
        <v>183.75</v>
      </c>
      <c r="E40" t="s">
        <v>126</v>
      </c>
    </row>
    <row r="41" spans="2:9" x14ac:dyDescent="0.3">
      <c r="B41" s="14" t="s">
        <v>56</v>
      </c>
      <c r="C41" t="s">
        <v>57</v>
      </c>
      <c r="D41" s="47">
        <v>5</v>
      </c>
      <c r="E41" t="s">
        <v>58</v>
      </c>
    </row>
    <row r="42" spans="2:9" x14ac:dyDescent="0.3">
      <c r="B42" s="14" t="s">
        <v>60</v>
      </c>
      <c r="C42" t="s">
        <v>57</v>
      </c>
      <c r="D42" s="47">
        <v>1</v>
      </c>
      <c r="E42" t="s">
        <v>61</v>
      </c>
    </row>
    <row r="43" spans="2:9" x14ac:dyDescent="0.3">
      <c r="B43" s="14" t="s">
        <v>64</v>
      </c>
      <c r="C43" t="s">
        <v>62</v>
      </c>
      <c r="D43" s="15">
        <v>250</v>
      </c>
      <c r="E43" t="s">
        <v>63</v>
      </c>
    </row>
    <row r="44" spans="2:9" x14ac:dyDescent="0.3">
      <c r="B44" s="14" t="s">
        <v>71</v>
      </c>
      <c r="C44" t="s">
        <v>73</v>
      </c>
      <c r="D44" s="47">
        <f>COUNTA(D14:D22)+COUNTA(E18:E22)+COUNTA(F22)</f>
        <v>15</v>
      </c>
      <c r="E44" t="s">
        <v>72</v>
      </c>
      <c r="G44" s="47">
        <f>COUNTA(D13,E17,F21)*D42</f>
        <v>3</v>
      </c>
      <c r="H44" t="s">
        <v>74</v>
      </c>
    </row>
    <row r="45" spans="2:9" x14ac:dyDescent="0.3">
      <c r="B45" s="14" t="s">
        <v>75</v>
      </c>
      <c r="C45" s="34" t="s">
        <v>76</v>
      </c>
      <c r="D45" s="34" t="str">
        <f>B21</f>
        <v>Mes 15</v>
      </c>
      <c r="E45" s="49" t="s">
        <v>138</v>
      </c>
      <c r="F45" s="50">
        <f>I31/C31</f>
        <v>1.605</v>
      </c>
      <c r="G45" t="s">
        <v>139</v>
      </c>
    </row>
    <row r="46" spans="2:9" x14ac:dyDescent="0.3">
      <c r="B46" s="14" t="s">
        <v>127</v>
      </c>
      <c r="C46" s="34" t="s">
        <v>128</v>
      </c>
      <c r="D46" s="36">
        <f>I31</f>
        <v>6018.75</v>
      </c>
      <c r="E46" s="34" t="s">
        <v>129</v>
      </c>
      <c r="F46" s="34"/>
    </row>
    <row r="47" spans="2:9" x14ac:dyDescent="0.3">
      <c r="B47" s="14" t="s">
        <v>130</v>
      </c>
      <c r="C47" s="34" t="s">
        <v>131</v>
      </c>
      <c r="D47" s="52">
        <f>D42*D41</f>
        <v>5</v>
      </c>
      <c r="E47" s="34" t="s">
        <v>132</v>
      </c>
      <c r="F47" s="34"/>
      <c r="G47" s="34"/>
      <c r="H47" s="34"/>
      <c r="I47" s="34"/>
    </row>
    <row r="49" spans="2:27" ht="18" x14ac:dyDescent="0.35">
      <c r="C49" s="64" t="s">
        <v>135</v>
      </c>
      <c r="D49" s="64"/>
      <c r="E49" s="64"/>
      <c r="F49" s="64"/>
      <c r="G49" s="64"/>
      <c r="H49" s="64"/>
      <c r="L49" s="64" t="s">
        <v>136</v>
      </c>
      <c r="M49" s="64"/>
      <c r="N49" s="64"/>
      <c r="O49" s="64"/>
      <c r="P49" s="64"/>
      <c r="Q49" s="64"/>
      <c r="U49" s="64" t="s">
        <v>137</v>
      </c>
      <c r="V49" s="64"/>
      <c r="W49" s="64"/>
      <c r="X49" s="64"/>
      <c r="Y49" s="64"/>
      <c r="Z49" s="64"/>
    </row>
    <row r="50" spans="2:27" ht="23.4" x14ac:dyDescent="0.45">
      <c r="C50" s="66" t="s">
        <v>83</v>
      </c>
      <c r="D50" s="66"/>
      <c r="E50" s="66"/>
      <c r="F50" s="66"/>
      <c r="G50" s="66"/>
      <c r="H50" s="66"/>
      <c r="L50" s="66" t="s">
        <v>84</v>
      </c>
      <c r="M50" s="66"/>
      <c r="N50" s="66"/>
      <c r="O50" s="66"/>
      <c r="P50" s="66"/>
      <c r="Q50" s="66"/>
      <c r="U50" s="66" t="s">
        <v>85</v>
      </c>
      <c r="V50" s="66"/>
      <c r="W50" s="66"/>
      <c r="X50" s="66"/>
      <c r="Y50" s="66"/>
      <c r="Z50" s="66"/>
    </row>
    <row r="51" spans="2:27" ht="18" x14ac:dyDescent="0.35">
      <c r="B51" s="72" t="s">
        <v>0</v>
      </c>
      <c r="C51" s="64" t="s">
        <v>30</v>
      </c>
      <c r="D51" s="64"/>
      <c r="E51" s="64"/>
      <c r="F51" s="64"/>
      <c r="G51" s="64"/>
      <c r="H51" s="64"/>
      <c r="I51" s="28" t="s">
        <v>27</v>
      </c>
      <c r="K51" s="72" t="s">
        <v>0</v>
      </c>
      <c r="L51" s="64" t="s">
        <v>34</v>
      </c>
      <c r="M51" s="64"/>
      <c r="N51" s="64"/>
      <c r="O51" s="64"/>
      <c r="P51" s="64"/>
      <c r="Q51" s="64"/>
      <c r="R51" s="28" t="s">
        <v>27</v>
      </c>
      <c r="T51" s="72" t="s">
        <v>0</v>
      </c>
      <c r="U51" s="64" t="s">
        <v>79</v>
      </c>
      <c r="V51" s="64"/>
      <c r="W51" s="64"/>
      <c r="X51" s="64"/>
      <c r="Y51" s="64"/>
      <c r="Z51" s="64"/>
      <c r="AA51" s="28" t="s">
        <v>27</v>
      </c>
    </row>
    <row r="52" spans="2:27" x14ac:dyDescent="0.3">
      <c r="B52" s="72"/>
      <c r="C52" s="12" t="s">
        <v>1</v>
      </c>
      <c r="D52" s="11" t="s">
        <v>26</v>
      </c>
      <c r="E52" s="11" t="s">
        <v>26</v>
      </c>
      <c r="F52" s="11" t="s">
        <v>26</v>
      </c>
      <c r="G52" s="11" t="s">
        <v>26</v>
      </c>
      <c r="H52" s="11" t="s">
        <v>26</v>
      </c>
      <c r="I52" s="29" t="s">
        <v>31</v>
      </c>
      <c r="K52" s="72"/>
      <c r="L52" s="12" t="s">
        <v>1</v>
      </c>
      <c r="M52" s="11" t="s">
        <v>26</v>
      </c>
      <c r="N52" s="11" t="s">
        <v>26</v>
      </c>
      <c r="O52" s="11" t="s">
        <v>26</v>
      </c>
      <c r="P52" s="11" t="s">
        <v>26</v>
      </c>
      <c r="Q52" s="11" t="s">
        <v>26</v>
      </c>
      <c r="R52" s="29" t="s">
        <v>31</v>
      </c>
      <c r="T52" s="72"/>
      <c r="U52" s="12" t="s">
        <v>1</v>
      </c>
      <c r="V52" s="11" t="s">
        <v>26</v>
      </c>
      <c r="W52" s="11" t="s">
        <v>26</v>
      </c>
      <c r="X52" s="11" t="s">
        <v>26</v>
      </c>
      <c r="Y52" s="11" t="s">
        <v>26</v>
      </c>
      <c r="Z52" s="11" t="s">
        <v>26</v>
      </c>
      <c r="AA52" s="29" t="s">
        <v>31</v>
      </c>
    </row>
    <row r="53" spans="2:27" x14ac:dyDescent="0.3">
      <c r="B53" s="1" t="s">
        <v>28</v>
      </c>
      <c r="C53" s="12" t="s">
        <v>32</v>
      </c>
      <c r="D53" s="11" t="s">
        <v>116</v>
      </c>
      <c r="E53" s="11" t="s">
        <v>117</v>
      </c>
      <c r="F53" s="11" t="s">
        <v>118</v>
      </c>
      <c r="G53" s="11" t="s">
        <v>119</v>
      </c>
      <c r="H53" s="11" t="s">
        <v>120</v>
      </c>
      <c r="I53" s="29" t="s">
        <v>1</v>
      </c>
      <c r="K53" s="1" t="s">
        <v>28</v>
      </c>
      <c r="L53" s="12" t="s">
        <v>32</v>
      </c>
      <c r="M53" s="11" t="s">
        <v>116</v>
      </c>
      <c r="N53" s="11" t="s">
        <v>117</v>
      </c>
      <c r="O53" s="11" t="s">
        <v>118</v>
      </c>
      <c r="P53" s="11" t="s">
        <v>119</v>
      </c>
      <c r="Q53" s="11" t="s">
        <v>120</v>
      </c>
      <c r="R53" s="29" t="s">
        <v>1</v>
      </c>
      <c r="T53" s="1" t="s">
        <v>28</v>
      </c>
      <c r="U53" s="12" t="s">
        <v>32</v>
      </c>
      <c r="V53" s="11" t="s">
        <v>116</v>
      </c>
      <c r="W53" s="11" t="s">
        <v>117</v>
      </c>
      <c r="X53" s="11" t="s">
        <v>118</v>
      </c>
      <c r="Y53" s="11" t="s">
        <v>119</v>
      </c>
      <c r="Z53" s="11" t="s">
        <v>120</v>
      </c>
      <c r="AA53" s="29" t="s">
        <v>1</v>
      </c>
    </row>
    <row r="54" spans="2:27" x14ac:dyDescent="0.3">
      <c r="B54" s="3" t="s">
        <v>2</v>
      </c>
      <c r="C54" s="4">
        <f>C7</f>
        <v>500</v>
      </c>
      <c r="D54" s="5"/>
      <c r="E54" s="5"/>
      <c r="F54" s="5"/>
      <c r="G54" s="5"/>
      <c r="H54" s="5"/>
      <c r="I54" s="4">
        <f>SUM(D54:H54)-C54</f>
        <v>-500</v>
      </c>
      <c r="K54" s="3" t="s">
        <v>2</v>
      </c>
      <c r="L54" s="4">
        <f>C54</f>
        <v>500</v>
      </c>
      <c r="M54" s="5"/>
      <c r="N54" s="5"/>
      <c r="O54" s="5"/>
      <c r="P54" s="5"/>
      <c r="Q54" s="5"/>
      <c r="R54" s="4">
        <f>SUM(M54:Q54)-L54</f>
        <v>-500</v>
      </c>
      <c r="T54" s="3" t="s">
        <v>2</v>
      </c>
      <c r="U54" s="4">
        <f>L54</f>
        <v>500</v>
      </c>
      <c r="V54" s="5"/>
      <c r="W54" s="5"/>
      <c r="X54" s="5"/>
      <c r="Y54" s="5"/>
      <c r="Z54" s="5"/>
      <c r="AA54" s="4">
        <f>SUM(V54:Z54)-U54</f>
        <v>-500</v>
      </c>
    </row>
    <row r="55" spans="2:27" x14ac:dyDescent="0.3">
      <c r="B55" s="3" t="s">
        <v>3</v>
      </c>
      <c r="C55" s="4">
        <f t="shared" ref="C55:C64" si="7">C8</f>
        <v>250</v>
      </c>
      <c r="D55" s="5"/>
      <c r="E55" s="5"/>
      <c r="F55" s="5"/>
      <c r="G55" s="5"/>
      <c r="H55" s="5"/>
      <c r="I55" s="4">
        <f>SUM(D55:H55)-C55-C54</f>
        <v>-750</v>
      </c>
      <c r="K55" s="3" t="s">
        <v>3</v>
      </c>
      <c r="L55" s="4">
        <f t="shared" ref="L55:L64" si="8">C55</f>
        <v>250</v>
      </c>
      <c r="M55" s="5"/>
      <c r="N55" s="5"/>
      <c r="O55" s="5"/>
      <c r="P55" s="5"/>
      <c r="Q55" s="5"/>
      <c r="R55" s="4">
        <f>SUM(M55:Q55)-L55-L54</f>
        <v>-750</v>
      </c>
      <c r="T55" s="3" t="s">
        <v>3</v>
      </c>
      <c r="U55" s="4">
        <f t="shared" ref="U55:U64" si="9">L55</f>
        <v>250</v>
      </c>
      <c r="V55" s="5"/>
      <c r="W55" s="5"/>
      <c r="X55" s="5"/>
      <c r="Y55" s="5"/>
      <c r="Z55" s="5"/>
      <c r="AA55" s="4">
        <f>SUM(V55:Z55)-U55-U54</f>
        <v>-750</v>
      </c>
    </row>
    <row r="56" spans="2:27" x14ac:dyDescent="0.3">
      <c r="B56" s="3" t="s">
        <v>4</v>
      </c>
      <c r="C56" s="4">
        <f t="shared" si="7"/>
        <v>250</v>
      </c>
      <c r="D56" s="5"/>
      <c r="E56" s="5"/>
      <c r="F56" s="5"/>
      <c r="G56" s="5"/>
      <c r="H56" s="5"/>
      <c r="I56" s="4">
        <f>SUM(D56:H56)-C56-C55-C54</f>
        <v>-1000</v>
      </c>
      <c r="K56" s="3" t="s">
        <v>4</v>
      </c>
      <c r="L56" s="4">
        <f t="shared" si="8"/>
        <v>250</v>
      </c>
      <c r="M56" s="5"/>
      <c r="N56" s="5"/>
      <c r="O56" s="5"/>
      <c r="P56" s="5"/>
      <c r="Q56" s="5"/>
      <c r="R56" s="4">
        <f>SUM(M56:Q56)-L56-L55-L54</f>
        <v>-1000</v>
      </c>
      <c r="T56" s="3" t="s">
        <v>4</v>
      </c>
      <c r="U56" s="4">
        <f t="shared" si="9"/>
        <v>250</v>
      </c>
      <c r="V56" s="5"/>
      <c r="W56" s="5"/>
      <c r="X56" s="5"/>
      <c r="Y56" s="5"/>
      <c r="Z56" s="5"/>
      <c r="AA56" s="4">
        <f>SUM(V56:Z56)-U56-U55-U54</f>
        <v>-1000</v>
      </c>
    </row>
    <row r="57" spans="2:27" x14ac:dyDescent="0.3">
      <c r="B57" s="3" t="s">
        <v>5</v>
      </c>
      <c r="C57" s="4">
        <f t="shared" si="7"/>
        <v>625</v>
      </c>
      <c r="D57" s="5"/>
      <c r="E57" s="5"/>
      <c r="F57" s="5"/>
      <c r="G57" s="5"/>
      <c r="H57" s="5"/>
      <c r="I57" s="4">
        <f>SUM(D57:H57)-C57-C56-C55-C54</f>
        <v>-1625</v>
      </c>
      <c r="K57" s="3" t="s">
        <v>5</v>
      </c>
      <c r="L57" s="4">
        <f t="shared" si="8"/>
        <v>625</v>
      </c>
      <c r="M57" s="5"/>
      <c r="N57" s="5"/>
      <c r="O57" s="5"/>
      <c r="P57" s="5"/>
      <c r="Q57" s="5"/>
      <c r="R57" s="4">
        <f>SUM(M57:Q57)-L57-L56-L55-L54</f>
        <v>-1625</v>
      </c>
      <c r="T57" s="3" t="s">
        <v>5</v>
      </c>
      <c r="U57" s="4">
        <f t="shared" si="9"/>
        <v>625</v>
      </c>
      <c r="V57" s="5"/>
      <c r="W57" s="5"/>
      <c r="X57" s="5"/>
      <c r="Y57" s="5"/>
      <c r="Z57" s="5"/>
      <c r="AA57" s="4">
        <f>SUM(V57:Z57)-U57-U56-U55-U54</f>
        <v>-1625</v>
      </c>
    </row>
    <row r="58" spans="2:27" x14ac:dyDescent="0.3">
      <c r="B58" s="3" t="s">
        <v>6</v>
      </c>
      <c r="C58" s="4">
        <f t="shared" si="7"/>
        <v>250</v>
      </c>
      <c r="D58" s="5"/>
      <c r="E58" s="5"/>
      <c r="F58" s="5"/>
      <c r="G58" s="5"/>
      <c r="H58" s="5"/>
      <c r="I58" s="4">
        <f>SUM(D58:H58)-C58-C57-C56-C55-C54</f>
        <v>-1875</v>
      </c>
      <c r="K58" s="3" t="s">
        <v>6</v>
      </c>
      <c r="L58" s="4">
        <f t="shared" si="8"/>
        <v>250</v>
      </c>
      <c r="M58" s="5"/>
      <c r="N58" s="5"/>
      <c r="O58" s="5"/>
      <c r="P58" s="5"/>
      <c r="Q58" s="5"/>
      <c r="R58" s="4">
        <f>SUM(M58:Q58)-L58-L57-L56-L55-L54</f>
        <v>-1875</v>
      </c>
      <c r="T58" s="3" t="s">
        <v>6</v>
      </c>
      <c r="U58" s="4">
        <f t="shared" si="9"/>
        <v>250</v>
      </c>
      <c r="V58" s="5"/>
      <c r="W58" s="5"/>
      <c r="X58" s="5"/>
      <c r="Y58" s="5"/>
      <c r="Z58" s="5"/>
      <c r="AA58" s="4">
        <f>SUM(V58:Z58)-U58-U57-U56-U55-U54</f>
        <v>-1875</v>
      </c>
    </row>
    <row r="59" spans="2:27" x14ac:dyDescent="0.3">
      <c r="B59" s="3" t="s">
        <v>7</v>
      </c>
      <c r="C59" s="4">
        <f t="shared" si="7"/>
        <v>250</v>
      </c>
      <c r="D59" s="5"/>
      <c r="E59" s="5"/>
      <c r="F59" s="5"/>
      <c r="G59" s="5"/>
      <c r="H59" s="5"/>
      <c r="I59" s="4">
        <f>SUM(D59:H59)-C59-C58-C57-C56-C55-C54</f>
        <v>-2125</v>
      </c>
      <c r="K59" s="3" t="s">
        <v>7</v>
      </c>
      <c r="L59" s="4">
        <f t="shared" si="8"/>
        <v>250</v>
      </c>
      <c r="M59" s="5"/>
      <c r="N59" s="5"/>
      <c r="O59" s="5"/>
      <c r="P59" s="5"/>
      <c r="Q59" s="5"/>
      <c r="R59" s="4">
        <f>SUM(M59:Q59)-L59-L58-L57-L56-L55-L54</f>
        <v>-2125</v>
      </c>
      <c r="T59" s="3" t="s">
        <v>7</v>
      </c>
      <c r="U59" s="4">
        <f t="shared" si="9"/>
        <v>250</v>
      </c>
      <c r="V59" s="5"/>
      <c r="W59" s="5"/>
      <c r="X59" s="5"/>
      <c r="Y59" s="5"/>
      <c r="Z59" s="5"/>
      <c r="AA59" s="4">
        <f>SUM(V59:Z59)-U59-U58-U57-U56-U55-U54</f>
        <v>-2125</v>
      </c>
    </row>
    <row r="60" spans="2:27" x14ac:dyDescent="0.3">
      <c r="B60" s="3" t="s">
        <v>8</v>
      </c>
      <c r="C60" s="4">
        <f t="shared" si="7"/>
        <v>625</v>
      </c>
      <c r="D60" s="18">
        <f>($D$82*$D$81)*$D$89</f>
        <v>300</v>
      </c>
      <c r="E60" s="9"/>
      <c r="F60" s="9"/>
      <c r="G60" s="9"/>
      <c r="H60" s="9"/>
      <c r="I60" s="4">
        <f>SUM(D60:H60)-C60-C59-C58-C57-C56-C55-C54</f>
        <v>-2450</v>
      </c>
      <c r="K60" s="3" t="s">
        <v>8</v>
      </c>
      <c r="L60" s="4">
        <f t="shared" si="8"/>
        <v>625</v>
      </c>
      <c r="M60" s="18">
        <f>($D$82*$D$81)*$D$89</f>
        <v>300</v>
      </c>
      <c r="N60" s="9"/>
      <c r="O60" s="9"/>
      <c r="P60" s="9"/>
      <c r="Q60" s="9"/>
      <c r="R60" s="4">
        <f>SUM(M60:Q60)-L60-L59-L58-L57-L56-L55-L54</f>
        <v>-2450</v>
      </c>
      <c r="T60" s="3" t="s">
        <v>8</v>
      </c>
      <c r="U60" s="4">
        <f t="shared" si="9"/>
        <v>625</v>
      </c>
      <c r="V60" s="18">
        <f>($D$82*$D$81)*$D$89</f>
        <v>300</v>
      </c>
      <c r="W60" s="9"/>
      <c r="X60" s="9"/>
      <c r="Y60" s="9"/>
      <c r="Z60" s="9"/>
      <c r="AA60" s="4">
        <f>SUM(V60:Z60)-U60-U59-U58-U57-U56-U55-U54</f>
        <v>-2450</v>
      </c>
    </row>
    <row r="61" spans="2:27" x14ac:dyDescent="0.3">
      <c r="B61" s="3" t="s">
        <v>9</v>
      </c>
      <c r="C61" s="4">
        <f t="shared" si="7"/>
        <v>250</v>
      </c>
      <c r="D61" s="8">
        <f t="shared" ref="D61:D77" si="10">((($D$83*$D$84)*$D$86)*($D$89))</f>
        <v>183.75</v>
      </c>
      <c r="E61" s="9"/>
      <c r="F61" s="9"/>
      <c r="G61" s="9"/>
      <c r="H61" s="9"/>
      <c r="I61" s="4">
        <f>SUM(D60:H61)-C61-C60-C59-C58-C57-C56-C55-C54</f>
        <v>-2516.25</v>
      </c>
      <c r="K61" s="3" t="s">
        <v>9</v>
      </c>
      <c r="L61" s="4">
        <f t="shared" si="8"/>
        <v>250</v>
      </c>
      <c r="M61" s="8">
        <f t="shared" ref="M61:M77" si="11">((($D$83*$D$84)*$D$86)*($D$89))</f>
        <v>183.75</v>
      </c>
      <c r="N61" s="9"/>
      <c r="O61" s="9"/>
      <c r="P61" s="9"/>
      <c r="Q61" s="9"/>
      <c r="R61" s="4">
        <f>SUM(M60:Q61)-L61-L60-L59-L58-L57-L56-L55-L54</f>
        <v>-2516.25</v>
      </c>
      <c r="T61" s="3" t="s">
        <v>9</v>
      </c>
      <c r="U61" s="4">
        <f t="shared" si="9"/>
        <v>250</v>
      </c>
      <c r="V61" s="8">
        <f t="shared" ref="V61:V77" si="12">((($D$83*$D$84)*$D$86)*($D$89))</f>
        <v>183.75</v>
      </c>
      <c r="W61" s="18">
        <f>($D$82*$D$81)*$D$89</f>
        <v>300</v>
      </c>
      <c r="X61" s="9"/>
      <c r="Y61" s="9"/>
      <c r="Z61" s="9"/>
      <c r="AA61" s="4">
        <f>SUM(V60:Z61)-U61-U60-U59-U58-U57-U56-U55-U54</f>
        <v>-2216.25</v>
      </c>
    </row>
    <row r="62" spans="2:27" x14ac:dyDescent="0.3">
      <c r="B62" s="3" t="s">
        <v>10</v>
      </c>
      <c r="C62" s="4">
        <f t="shared" si="7"/>
        <v>250</v>
      </c>
      <c r="D62" s="8">
        <f t="shared" si="10"/>
        <v>183.75</v>
      </c>
      <c r="I62" s="4">
        <f>SUM(D60:H62)-C62-C61-C60-C59-C58-C57-C56-C55-C54</f>
        <v>-2582.5</v>
      </c>
      <c r="K62" s="3" t="s">
        <v>10</v>
      </c>
      <c r="L62" s="4">
        <f t="shared" si="8"/>
        <v>250</v>
      </c>
      <c r="M62" s="8">
        <f t="shared" si="11"/>
        <v>183.75</v>
      </c>
      <c r="N62" s="18">
        <f>($D$82*$D$81)*$D$89</f>
        <v>300</v>
      </c>
      <c r="O62" s="9"/>
      <c r="P62" s="9"/>
      <c r="Q62" s="9"/>
      <c r="R62" s="4">
        <f>SUM(M60:Q62)-L62-L61-L60-L59-L58-L57-L56-L55-L54</f>
        <v>-2282.5</v>
      </c>
      <c r="T62" s="3" t="s">
        <v>10</v>
      </c>
      <c r="U62" s="4">
        <f t="shared" si="9"/>
        <v>250</v>
      </c>
      <c r="V62" s="8">
        <f t="shared" si="12"/>
        <v>183.75</v>
      </c>
      <c r="W62" s="8">
        <f t="shared" ref="W62:W77" si="13">((($D$83*$D$84)*$D$86)*($D$89))</f>
        <v>183.75</v>
      </c>
      <c r="X62" s="18">
        <f>($D$82*$D$81)*$D$89</f>
        <v>300</v>
      </c>
      <c r="Y62" s="9"/>
      <c r="Z62" s="9"/>
      <c r="AA62" s="4">
        <f>SUM(V60:Z62)-U62-U61-U60-U59-U58-U57-U56-U55-U54</f>
        <v>-1798.75</v>
      </c>
    </row>
    <row r="63" spans="2:27" x14ac:dyDescent="0.3">
      <c r="B63" s="3" t="s">
        <v>11</v>
      </c>
      <c r="C63" s="4">
        <f t="shared" si="7"/>
        <v>250</v>
      </c>
      <c r="D63" s="8">
        <f t="shared" si="10"/>
        <v>183.75</v>
      </c>
      <c r="E63" s="18">
        <f>($D$82*$D$81)*$D$89</f>
        <v>300</v>
      </c>
      <c r="F63" s="9"/>
      <c r="G63" s="9"/>
      <c r="H63" s="9"/>
      <c r="I63" s="4">
        <f>SUM(D60:H63)-C63-C62-C61-C60-C59-C58-C57-C56-C55-C54</f>
        <v>-2348.75</v>
      </c>
      <c r="K63" s="3" t="s">
        <v>11</v>
      </c>
      <c r="L63" s="4">
        <f t="shared" si="8"/>
        <v>250</v>
      </c>
      <c r="M63" s="8">
        <f t="shared" si="11"/>
        <v>183.75</v>
      </c>
      <c r="N63" s="8">
        <f t="shared" ref="N63:N77" si="14">((($D$83*$D$84)*$D$86)*($D$89))</f>
        <v>183.75</v>
      </c>
      <c r="O63" s="9"/>
      <c r="P63" s="9"/>
      <c r="Q63" s="9"/>
      <c r="R63" s="4">
        <f>SUM(M60:Q63)-L63-L62-L61-L60-L59-L58-L57-L56-L55-L54</f>
        <v>-2165</v>
      </c>
      <c r="T63" s="3" t="s">
        <v>11</v>
      </c>
      <c r="U63" s="4">
        <f t="shared" si="9"/>
        <v>250</v>
      </c>
      <c r="V63" s="8">
        <f t="shared" si="12"/>
        <v>183.75</v>
      </c>
      <c r="W63" s="8">
        <f t="shared" si="13"/>
        <v>183.75</v>
      </c>
      <c r="X63" s="8">
        <f t="shared" ref="X63:X77" si="15">((($D$83*$D$84)*$D$86)*($D$89))</f>
        <v>183.75</v>
      </c>
      <c r="Y63" s="18">
        <f>($D$82*$D$81)*$D$89</f>
        <v>300</v>
      </c>
      <c r="Z63" s="9"/>
      <c r="AA63" s="4">
        <f>SUM(V60:Z63)-U63-U62-U61-U60-U59-U58-U57-U56-U55-U54</f>
        <v>-1197.5</v>
      </c>
    </row>
    <row r="64" spans="2:27" x14ac:dyDescent="0.3">
      <c r="B64" s="3" t="s">
        <v>12</v>
      </c>
      <c r="C64" s="4">
        <f t="shared" si="7"/>
        <v>250</v>
      </c>
      <c r="D64" s="8">
        <f t="shared" si="10"/>
        <v>183.75</v>
      </c>
      <c r="E64" s="8">
        <f t="shared" ref="E64:E77" si="16">((($D$83*$D$84)*$D$86)*($D$89))</f>
        <v>183.75</v>
      </c>
      <c r="F64" s="9"/>
      <c r="G64" s="9"/>
      <c r="H64" s="9"/>
      <c r="I64" s="4">
        <f>SUM(D60:H64)-C64-C63-C62-C61-C60-C59-C58-C57-C56-C55-C54</f>
        <v>-2231.25</v>
      </c>
      <c r="K64" s="3" t="s">
        <v>12</v>
      </c>
      <c r="L64" s="4">
        <f t="shared" si="8"/>
        <v>250</v>
      </c>
      <c r="M64" s="8">
        <f t="shared" si="11"/>
        <v>183.75</v>
      </c>
      <c r="N64" s="8">
        <f t="shared" si="14"/>
        <v>183.75</v>
      </c>
      <c r="O64" s="18">
        <f>($D$82*$D$81)*$D$89</f>
        <v>300</v>
      </c>
      <c r="P64" s="9"/>
      <c r="Q64" s="9"/>
      <c r="R64" s="4">
        <f>SUM(M60:Q64)-L64-L63-L62-L61-L60-L59-L58-L57-L56-L55-L54</f>
        <v>-1747.5</v>
      </c>
      <c r="T64" s="3" t="s">
        <v>12</v>
      </c>
      <c r="U64" s="4">
        <f t="shared" si="9"/>
        <v>250</v>
      </c>
      <c r="V64" s="8">
        <f t="shared" si="12"/>
        <v>183.75</v>
      </c>
      <c r="W64" s="8">
        <f t="shared" si="13"/>
        <v>183.75</v>
      </c>
      <c r="X64" s="8">
        <f t="shared" si="15"/>
        <v>183.75</v>
      </c>
      <c r="Y64" s="8">
        <f t="shared" ref="Y64:Y77" si="17">((($D$83*$D$84)*$D$86)*($D$89))</f>
        <v>183.75</v>
      </c>
      <c r="Z64" s="18">
        <f>($D$82*$D$81)*$D$89</f>
        <v>300</v>
      </c>
      <c r="AA64" s="4">
        <f>SUM(V60:Z64)-U64-U63-U62-U61-U60-U59-U58-U57-U56-U55-U54</f>
        <v>-412.5</v>
      </c>
    </row>
    <row r="65" spans="2:27" x14ac:dyDescent="0.3">
      <c r="B65" s="3" t="s">
        <v>13</v>
      </c>
      <c r="D65" s="8">
        <f t="shared" si="10"/>
        <v>183.75</v>
      </c>
      <c r="E65" s="8">
        <f t="shared" si="16"/>
        <v>183.75</v>
      </c>
      <c r="I65" s="4">
        <f>SUM(D60:H65)-C65-C64-C63-C62-C61-C60-C59-C58-C57-C56-C55-C54</f>
        <v>-1863.75</v>
      </c>
      <c r="K65" s="3" t="s">
        <v>13</v>
      </c>
      <c r="M65" s="8">
        <f t="shared" si="11"/>
        <v>183.75</v>
      </c>
      <c r="N65" s="8">
        <f t="shared" si="14"/>
        <v>183.75</v>
      </c>
      <c r="O65" s="8">
        <f t="shared" ref="O65:O77" si="18">((($D$83*$D$84)*$D$86)*($D$89))</f>
        <v>183.75</v>
      </c>
      <c r="P65" s="9"/>
      <c r="Q65" s="9"/>
      <c r="R65" s="4">
        <f>SUM(M60:Q65)-L65-L64-L63-L62-L61-L60-L59-L58-L57-L56-L55-L54</f>
        <v>-1196.25</v>
      </c>
      <c r="T65" s="14" t="s">
        <v>13</v>
      </c>
      <c r="V65" s="8">
        <f t="shared" si="12"/>
        <v>183.75</v>
      </c>
      <c r="W65" s="8">
        <f t="shared" si="13"/>
        <v>183.75</v>
      </c>
      <c r="X65" s="8">
        <f t="shared" si="15"/>
        <v>183.75</v>
      </c>
      <c r="Y65" s="8">
        <f t="shared" si="17"/>
        <v>183.75</v>
      </c>
      <c r="Z65" s="8">
        <f t="shared" ref="Z65:Z77" si="19">((($D$83*$D$84)*$D$86)*($D$89))</f>
        <v>183.75</v>
      </c>
      <c r="AA65" s="10">
        <f>SUM(V60:Z65)-U65-U64-U63-U62-U61-U60-U59-U58-U57-U56-U55-U54</f>
        <v>506.25</v>
      </c>
    </row>
    <row r="66" spans="2:27" x14ac:dyDescent="0.3">
      <c r="B66" s="3" t="s">
        <v>14</v>
      </c>
      <c r="D66" s="8">
        <f t="shared" si="10"/>
        <v>183.75</v>
      </c>
      <c r="E66" s="8">
        <f t="shared" si="16"/>
        <v>183.75</v>
      </c>
      <c r="F66" s="18">
        <f>($D$82*$D$81)*$D$89</f>
        <v>300</v>
      </c>
      <c r="G66" s="9"/>
      <c r="H66" s="9"/>
      <c r="I66" s="4">
        <f>SUM(D60:H66)-C66-C65-C64-C63-C62-C61-C60-C59-C58-C57-C56-C55-C54</f>
        <v>-1196.25</v>
      </c>
      <c r="K66" s="3" t="s">
        <v>14</v>
      </c>
      <c r="M66" s="8">
        <f t="shared" si="11"/>
        <v>183.75</v>
      </c>
      <c r="N66" s="8">
        <f t="shared" si="14"/>
        <v>183.75</v>
      </c>
      <c r="O66" s="8">
        <f t="shared" si="18"/>
        <v>183.75</v>
      </c>
      <c r="P66" s="18">
        <f>($D$82*$D$81)*$D$89</f>
        <v>300</v>
      </c>
      <c r="Q66" s="9"/>
      <c r="R66" s="4">
        <f>SUM(M60:Q66)-L66-L65-L64-L63-L62-L61-L60-L59-L58-L57-L56-L55-L54</f>
        <v>-345</v>
      </c>
      <c r="T66" s="14" t="s">
        <v>14</v>
      </c>
      <c r="V66" s="8">
        <f t="shared" si="12"/>
        <v>183.75</v>
      </c>
      <c r="W66" s="8">
        <f t="shared" si="13"/>
        <v>183.75</v>
      </c>
      <c r="X66" s="8">
        <f t="shared" si="15"/>
        <v>183.75</v>
      </c>
      <c r="Y66" s="8">
        <f t="shared" si="17"/>
        <v>183.75</v>
      </c>
      <c r="Z66" s="8">
        <f t="shared" si="19"/>
        <v>183.75</v>
      </c>
      <c r="AA66" s="10">
        <f t="shared" ref="AA66" si="20">SUM(V66:Z66)-U66</f>
        <v>918.75</v>
      </c>
    </row>
    <row r="67" spans="2:27" x14ac:dyDescent="0.3">
      <c r="B67" s="3" t="s">
        <v>15</v>
      </c>
      <c r="D67" s="8">
        <f t="shared" si="10"/>
        <v>183.75</v>
      </c>
      <c r="E67" s="8">
        <f t="shared" si="16"/>
        <v>183.75</v>
      </c>
      <c r="F67" s="8">
        <f t="shared" ref="F67:F77" si="21">((($D$83*$D$84)*$D$86)*($D$89))</f>
        <v>183.75</v>
      </c>
      <c r="G67" s="9"/>
      <c r="H67" s="9"/>
      <c r="I67" s="4">
        <f>SUM(D60:H67)-C67-C66-C65-C64-C63-C62-C61-C60-C59-C58-C57-C56-C55-C54</f>
        <v>-645</v>
      </c>
      <c r="K67" s="14" t="s">
        <v>15</v>
      </c>
      <c r="M67" s="8">
        <f t="shared" si="11"/>
        <v>183.75</v>
      </c>
      <c r="N67" s="8">
        <f t="shared" si="14"/>
        <v>183.75</v>
      </c>
      <c r="O67" s="8">
        <f t="shared" si="18"/>
        <v>183.75</v>
      </c>
      <c r="P67" s="8">
        <f t="shared" ref="P67:P77" si="22">((($D$83*$D$84)*$D$86)*($D$89))</f>
        <v>183.75</v>
      </c>
      <c r="Q67" s="9"/>
      <c r="R67" s="10">
        <f>SUM(M60:Q67)-L67-L66-L65-L64-L63-L62-L61-L60-L59-L58-L57-L56-L55-L54</f>
        <v>390</v>
      </c>
      <c r="T67" s="14" t="s">
        <v>15</v>
      </c>
      <c r="V67" s="8">
        <f t="shared" si="12"/>
        <v>183.75</v>
      </c>
      <c r="W67" s="8">
        <f t="shared" si="13"/>
        <v>183.75</v>
      </c>
      <c r="X67" s="8">
        <f t="shared" si="15"/>
        <v>183.75</v>
      </c>
      <c r="Y67" s="8">
        <f t="shared" si="17"/>
        <v>183.75</v>
      </c>
      <c r="Z67" s="8">
        <f t="shared" si="19"/>
        <v>183.75</v>
      </c>
      <c r="AA67" s="10">
        <f>SUM(V67:Z67)-U67</f>
        <v>918.75</v>
      </c>
    </row>
    <row r="68" spans="2:27" x14ac:dyDescent="0.3">
      <c r="B68" s="3" t="s">
        <v>16</v>
      </c>
      <c r="D68" s="8">
        <f t="shared" si="10"/>
        <v>183.75</v>
      </c>
      <c r="E68" s="8">
        <f t="shared" si="16"/>
        <v>183.75</v>
      </c>
      <c r="F68" s="8">
        <f t="shared" si="21"/>
        <v>183.75</v>
      </c>
      <c r="I68" s="4">
        <f>SUM(D60:H68)-C68-C67-C66-C65-C64-C63-C62-C61-C60-C59-C58-C57-C56-C55-C54</f>
        <v>-93.75</v>
      </c>
      <c r="K68" s="14" t="s">
        <v>16</v>
      </c>
      <c r="M68" s="8">
        <f t="shared" si="11"/>
        <v>183.75</v>
      </c>
      <c r="N68" s="8">
        <f t="shared" si="14"/>
        <v>183.75</v>
      </c>
      <c r="O68" s="8">
        <f t="shared" si="18"/>
        <v>183.75</v>
      </c>
      <c r="P68" s="8">
        <f t="shared" si="22"/>
        <v>183.75</v>
      </c>
      <c r="Q68" s="18">
        <f>($D$82*$D$81)*$D$89</f>
        <v>300</v>
      </c>
      <c r="R68" s="10">
        <f t="shared" ref="R68:R77" si="23">SUM(M68:Q68)-L68</f>
        <v>1035</v>
      </c>
      <c r="T68" s="14" t="s">
        <v>16</v>
      </c>
      <c r="V68" s="8">
        <f t="shared" si="12"/>
        <v>183.75</v>
      </c>
      <c r="W68" s="8">
        <f t="shared" si="13"/>
        <v>183.75</v>
      </c>
      <c r="X68" s="8">
        <f t="shared" si="15"/>
        <v>183.75</v>
      </c>
      <c r="Y68" s="8">
        <f t="shared" si="17"/>
        <v>183.75</v>
      </c>
      <c r="Z68" s="8">
        <f t="shared" si="19"/>
        <v>183.75</v>
      </c>
      <c r="AA68" s="10">
        <f t="shared" ref="AA68:AA77" si="24">SUM(V68:Z68)-U68</f>
        <v>918.75</v>
      </c>
    </row>
    <row r="69" spans="2:27" x14ac:dyDescent="0.3">
      <c r="B69" s="14" t="s">
        <v>17</v>
      </c>
      <c r="D69" s="8">
        <f t="shared" si="10"/>
        <v>183.75</v>
      </c>
      <c r="E69" s="8">
        <f t="shared" si="16"/>
        <v>183.75</v>
      </c>
      <c r="F69" s="8">
        <f t="shared" si="21"/>
        <v>183.75</v>
      </c>
      <c r="G69" s="18">
        <f>($D$82*$D$81)*$D$89</f>
        <v>300</v>
      </c>
      <c r="H69" s="9"/>
      <c r="I69" s="10">
        <f>SUM(D60:H69)-C69-C68-C67-C66-C65-C64-C63-C62-C61-C60-C59-C58-C57-C56-C55-C54</f>
        <v>757.5</v>
      </c>
      <c r="K69" s="14" t="s">
        <v>17</v>
      </c>
      <c r="M69" s="8">
        <f t="shared" si="11"/>
        <v>183.75</v>
      </c>
      <c r="N69" s="8">
        <f t="shared" si="14"/>
        <v>183.75</v>
      </c>
      <c r="O69" s="8">
        <f t="shared" si="18"/>
        <v>183.75</v>
      </c>
      <c r="P69" s="8">
        <f t="shared" si="22"/>
        <v>183.75</v>
      </c>
      <c r="Q69" s="8">
        <f t="shared" ref="Q69:Q77" si="25">((($D$83*$D$84)*$D$86)*($D$89))</f>
        <v>183.75</v>
      </c>
      <c r="R69" s="10">
        <f t="shared" si="23"/>
        <v>918.75</v>
      </c>
      <c r="T69" s="14" t="s">
        <v>17</v>
      </c>
      <c r="V69" s="8">
        <f t="shared" si="12"/>
        <v>183.75</v>
      </c>
      <c r="W69" s="8">
        <f t="shared" si="13"/>
        <v>183.75</v>
      </c>
      <c r="X69" s="8">
        <f t="shared" si="15"/>
        <v>183.75</v>
      </c>
      <c r="Y69" s="8">
        <f t="shared" si="17"/>
        <v>183.75</v>
      </c>
      <c r="Z69" s="8">
        <f t="shared" si="19"/>
        <v>183.75</v>
      </c>
      <c r="AA69" s="10">
        <f t="shared" si="24"/>
        <v>918.75</v>
      </c>
    </row>
    <row r="70" spans="2:27" x14ac:dyDescent="0.3">
      <c r="B70" s="14" t="s">
        <v>18</v>
      </c>
      <c r="D70" s="8">
        <f t="shared" si="10"/>
        <v>183.75</v>
      </c>
      <c r="E70" s="8">
        <f t="shared" si="16"/>
        <v>183.75</v>
      </c>
      <c r="F70" s="8">
        <f t="shared" si="21"/>
        <v>183.75</v>
      </c>
      <c r="G70" s="8">
        <f t="shared" ref="G70:G77" si="26">((($D$83*$D$84)*$D$86)*($D$89))</f>
        <v>183.75</v>
      </c>
      <c r="H70" s="9"/>
      <c r="I70" s="10">
        <f t="shared" ref="I70:I77" si="27">SUM(D70:H70)-C70</f>
        <v>735</v>
      </c>
      <c r="K70" s="14" t="s">
        <v>18</v>
      </c>
      <c r="M70" s="8">
        <f t="shared" si="11"/>
        <v>183.75</v>
      </c>
      <c r="N70" s="8">
        <f t="shared" si="14"/>
        <v>183.75</v>
      </c>
      <c r="O70" s="8">
        <f t="shared" si="18"/>
        <v>183.75</v>
      </c>
      <c r="P70" s="8">
        <f t="shared" si="22"/>
        <v>183.75</v>
      </c>
      <c r="Q70" s="8">
        <f t="shared" si="25"/>
        <v>183.75</v>
      </c>
      <c r="R70" s="10">
        <f t="shared" si="23"/>
        <v>918.75</v>
      </c>
      <c r="T70" s="14" t="s">
        <v>18</v>
      </c>
      <c r="V70" s="8">
        <f t="shared" si="12"/>
        <v>183.75</v>
      </c>
      <c r="W70" s="8">
        <f t="shared" si="13"/>
        <v>183.75</v>
      </c>
      <c r="X70" s="8">
        <f t="shared" si="15"/>
        <v>183.75</v>
      </c>
      <c r="Y70" s="8">
        <f t="shared" si="17"/>
        <v>183.75</v>
      </c>
      <c r="Z70" s="8">
        <f t="shared" si="19"/>
        <v>183.75</v>
      </c>
      <c r="AA70" s="10">
        <f t="shared" si="24"/>
        <v>918.75</v>
      </c>
    </row>
    <row r="71" spans="2:27" x14ac:dyDescent="0.3">
      <c r="B71" s="14" t="s">
        <v>19</v>
      </c>
      <c r="D71" s="8">
        <f t="shared" si="10"/>
        <v>183.75</v>
      </c>
      <c r="E71" s="8">
        <f t="shared" si="16"/>
        <v>183.75</v>
      </c>
      <c r="F71" s="8">
        <f t="shared" si="21"/>
        <v>183.75</v>
      </c>
      <c r="G71" s="8">
        <f t="shared" si="26"/>
        <v>183.75</v>
      </c>
      <c r="I71" s="10">
        <f t="shared" si="27"/>
        <v>735</v>
      </c>
      <c r="K71" s="14" t="s">
        <v>19</v>
      </c>
      <c r="M71" s="8">
        <f t="shared" si="11"/>
        <v>183.75</v>
      </c>
      <c r="N71" s="8">
        <f t="shared" si="14"/>
        <v>183.75</v>
      </c>
      <c r="O71" s="8">
        <f t="shared" si="18"/>
        <v>183.75</v>
      </c>
      <c r="P71" s="8">
        <f t="shared" si="22"/>
        <v>183.75</v>
      </c>
      <c r="Q71" s="8">
        <f t="shared" si="25"/>
        <v>183.75</v>
      </c>
      <c r="R71" s="10">
        <f t="shared" si="23"/>
        <v>918.75</v>
      </c>
      <c r="T71" s="14" t="s">
        <v>19</v>
      </c>
      <c r="V71" s="8">
        <f t="shared" si="12"/>
        <v>183.75</v>
      </c>
      <c r="W71" s="8">
        <f t="shared" si="13"/>
        <v>183.75</v>
      </c>
      <c r="X71" s="8">
        <f t="shared" si="15"/>
        <v>183.75</v>
      </c>
      <c r="Y71" s="8">
        <f t="shared" si="17"/>
        <v>183.75</v>
      </c>
      <c r="Z71" s="8">
        <f t="shared" si="19"/>
        <v>183.75</v>
      </c>
      <c r="AA71" s="10">
        <f t="shared" si="24"/>
        <v>918.75</v>
      </c>
    </row>
    <row r="72" spans="2:27" x14ac:dyDescent="0.3">
      <c r="B72" s="14" t="s">
        <v>20</v>
      </c>
      <c r="D72" s="8">
        <f t="shared" si="10"/>
        <v>183.75</v>
      </c>
      <c r="E72" s="8">
        <f t="shared" si="16"/>
        <v>183.75</v>
      </c>
      <c r="F72" s="8">
        <f t="shared" si="21"/>
        <v>183.75</v>
      </c>
      <c r="G72" s="8">
        <f t="shared" si="26"/>
        <v>183.75</v>
      </c>
      <c r="H72" s="18">
        <f>($D$82*$D$81)*$D$89</f>
        <v>300</v>
      </c>
      <c r="I72" s="10">
        <f t="shared" si="27"/>
        <v>1035</v>
      </c>
      <c r="K72" s="14" t="s">
        <v>20</v>
      </c>
      <c r="M72" s="8">
        <f t="shared" si="11"/>
        <v>183.75</v>
      </c>
      <c r="N72" s="8">
        <f t="shared" si="14"/>
        <v>183.75</v>
      </c>
      <c r="O72" s="8">
        <f t="shared" si="18"/>
        <v>183.75</v>
      </c>
      <c r="P72" s="8">
        <f t="shared" si="22"/>
        <v>183.75</v>
      </c>
      <c r="Q72" s="8">
        <f t="shared" si="25"/>
        <v>183.75</v>
      </c>
      <c r="R72" s="10">
        <f t="shared" si="23"/>
        <v>918.75</v>
      </c>
      <c r="T72" s="14" t="s">
        <v>20</v>
      </c>
      <c r="V72" s="8">
        <f t="shared" si="12"/>
        <v>183.75</v>
      </c>
      <c r="W72" s="8">
        <f t="shared" si="13"/>
        <v>183.75</v>
      </c>
      <c r="X72" s="8">
        <f t="shared" si="15"/>
        <v>183.75</v>
      </c>
      <c r="Y72" s="8">
        <f t="shared" si="17"/>
        <v>183.75</v>
      </c>
      <c r="Z72" s="8">
        <f t="shared" si="19"/>
        <v>183.75</v>
      </c>
      <c r="AA72" s="10">
        <f t="shared" si="24"/>
        <v>918.75</v>
      </c>
    </row>
    <row r="73" spans="2:27" x14ac:dyDescent="0.3">
      <c r="B73" s="14" t="s">
        <v>21</v>
      </c>
      <c r="D73" s="8">
        <f t="shared" si="10"/>
        <v>183.75</v>
      </c>
      <c r="E73" s="8">
        <f t="shared" si="16"/>
        <v>183.75</v>
      </c>
      <c r="F73" s="8">
        <f t="shared" si="21"/>
        <v>183.75</v>
      </c>
      <c r="G73" s="8">
        <f t="shared" si="26"/>
        <v>183.75</v>
      </c>
      <c r="H73" s="8">
        <f>((($D$83*$D$84)*$D$86)*($D$89))</f>
        <v>183.75</v>
      </c>
      <c r="I73" s="10">
        <f t="shared" si="27"/>
        <v>918.75</v>
      </c>
      <c r="K73" s="14" t="s">
        <v>21</v>
      </c>
      <c r="M73" s="8">
        <f t="shared" si="11"/>
        <v>183.75</v>
      </c>
      <c r="N73" s="8">
        <f t="shared" si="14"/>
        <v>183.75</v>
      </c>
      <c r="O73" s="8">
        <f t="shared" si="18"/>
        <v>183.75</v>
      </c>
      <c r="P73" s="8">
        <f t="shared" si="22"/>
        <v>183.75</v>
      </c>
      <c r="Q73" s="8">
        <f t="shared" si="25"/>
        <v>183.75</v>
      </c>
      <c r="R73" s="10">
        <f t="shared" si="23"/>
        <v>918.75</v>
      </c>
      <c r="T73" s="14" t="s">
        <v>21</v>
      </c>
      <c r="V73" s="8">
        <f t="shared" si="12"/>
        <v>183.75</v>
      </c>
      <c r="W73" s="8">
        <f t="shared" si="13"/>
        <v>183.75</v>
      </c>
      <c r="X73" s="8">
        <f t="shared" si="15"/>
        <v>183.75</v>
      </c>
      <c r="Y73" s="8">
        <f t="shared" si="17"/>
        <v>183.75</v>
      </c>
      <c r="Z73" s="8">
        <f t="shared" si="19"/>
        <v>183.75</v>
      </c>
      <c r="AA73" s="10">
        <f t="shared" si="24"/>
        <v>918.75</v>
      </c>
    </row>
    <row r="74" spans="2:27" x14ac:dyDescent="0.3">
      <c r="B74" s="14" t="s">
        <v>22</v>
      </c>
      <c r="D74" s="8">
        <f t="shared" si="10"/>
        <v>183.75</v>
      </c>
      <c r="E74" s="8">
        <f t="shared" si="16"/>
        <v>183.75</v>
      </c>
      <c r="F74" s="8">
        <f t="shared" si="21"/>
        <v>183.75</v>
      </c>
      <c r="G74" s="8">
        <f t="shared" si="26"/>
        <v>183.75</v>
      </c>
      <c r="H74" s="8">
        <f>((($D$83*$D$84)*$D$86)*($D$89))</f>
        <v>183.75</v>
      </c>
      <c r="I74" s="10">
        <f>SUM(D74:H74)-C74</f>
        <v>918.75</v>
      </c>
      <c r="K74" s="14" t="s">
        <v>22</v>
      </c>
      <c r="M74" s="8">
        <f t="shared" si="11"/>
        <v>183.75</v>
      </c>
      <c r="N74" s="8">
        <f t="shared" si="14"/>
        <v>183.75</v>
      </c>
      <c r="O74" s="8">
        <f t="shared" si="18"/>
        <v>183.75</v>
      </c>
      <c r="P74" s="8">
        <f t="shared" si="22"/>
        <v>183.75</v>
      </c>
      <c r="Q74" s="8">
        <f t="shared" si="25"/>
        <v>183.75</v>
      </c>
      <c r="R74" s="10">
        <f t="shared" si="23"/>
        <v>918.75</v>
      </c>
      <c r="T74" s="14" t="s">
        <v>22</v>
      </c>
      <c r="V74" s="8">
        <f t="shared" si="12"/>
        <v>183.75</v>
      </c>
      <c r="W74" s="8">
        <f t="shared" si="13"/>
        <v>183.75</v>
      </c>
      <c r="X74" s="8">
        <f t="shared" si="15"/>
        <v>183.75</v>
      </c>
      <c r="Y74" s="8">
        <f t="shared" si="17"/>
        <v>183.75</v>
      </c>
      <c r="Z74" s="8">
        <f t="shared" si="19"/>
        <v>183.75</v>
      </c>
      <c r="AA74" s="10">
        <f t="shared" si="24"/>
        <v>918.75</v>
      </c>
    </row>
    <row r="75" spans="2:27" x14ac:dyDescent="0.3">
      <c r="B75" s="14" t="s">
        <v>23</v>
      </c>
      <c r="D75" s="8">
        <f t="shared" si="10"/>
        <v>183.75</v>
      </c>
      <c r="E75" s="8">
        <f t="shared" si="16"/>
        <v>183.75</v>
      </c>
      <c r="F75" s="8">
        <f t="shared" si="21"/>
        <v>183.75</v>
      </c>
      <c r="G75" s="8">
        <f t="shared" si="26"/>
        <v>183.75</v>
      </c>
      <c r="H75" s="8">
        <f>((($D$83*$D$84)*$D$86)*($D$89))</f>
        <v>183.75</v>
      </c>
      <c r="I75" s="10">
        <f>SUM(D75:H75)-C75</f>
        <v>918.75</v>
      </c>
      <c r="K75" s="14" t="s">
        <v>23</v>
      </c>
      <c r="M75" s="8">
        <f t="shared" si="11"/>
        <v>183.75</v>
      </c>
      <c r="N75" s="8">
        <f t="shared" si="14"/>
        <v>183.75</v>
      </c>
      <c r="O75" s="8">
        <f t="shared" si="18"/>
        <v>183.75</v>
      </c>
      <c r="P75" s="8">
        <f t="shared" si="22"/>
        <v>183.75</v>
      </c>
      <c r="Q75" s="8">
        <f t="shared" si="25"/>
        <v>183.75</v>
      </c>
      <c r="R75" s="10">
        <f t="shared" si="23"/>
        <v>918.75</v>
      </c>
      <c r="T75" s="14" t="s">
        <v>23</v>
      </c>
      <c r="V75" s="8">
        <f t="shared" si="12"/>
        <v>183.75</v>
      </c>
      <c r="W75" s="8">
        <f t="shared" si="13"/>
        <v>183.75</v>
      </c>
      <c r="X75" s="8">
        <f t="shared" si="15"/>
        <v>183.75</v>
      </c>
      <c r="Y75" s="8">
        <f t="shared" si="17"/>
        <v>183.75</v>
      </c>
      <c r="Z75" s="8">
        <f t="shared" si="19"/>
        <v>183.75</v>
      </c>
      <c r="AA75" s="10">
        <f t="shared" si="24"/>
        <v>918.75</v>
      </c>
    </row>
    <row r="76" spans="2:27" x14ac:dyDescent="0.3">
      <c r="B76" s="14" t="s">
        <v>24</v>
      </c>
      <c r="D76" s="8">
        <f t="shared" si="10"/>
        <v>183.75</v>
      </c>
      <c r="E76" s="8">
        <f t="shared" si="16"/>
        <v>183.75</v>
      </c>
      <c r="F76" s="8">
        <f t="shared" si="21"/>
        <v>183.75</v>
      </c>
      <c r="G76" s="8">
        <f t="shared" si="26"/>
        <v>183.75</v>
      </c>
      <c r="H76" s="8">
        <f>((($D$83*$D$84)*$D$86)*($D$89))</f>
        <v>183.75</v>
      </c>
      <c r="I76" s="10">
        <f>SUM(D76:H76)-C76</f>
        <v>918.75</v>
      </c>
      <c r="K76" s="14" t="s">
        <v>24</v>
      </c>
      <c r="M76" s="8">
        <f t="shared" si="11"/>
        <v>183.75</v>
      </c>
      <c r="N76" s="8">
        <f t="shared" si="14"/>
        <v>183.75</v>
      </c>
      <c r="O76" s="8">
        <f t="shared" si="18"/>
        <v>183.75</v>
      </c>
      <c r="P76" s="8">
        <f t="shared" si="22"/>
        <v>183.75</v>
      </c>
      <c r="Q76" s="8">
        <f t="shared" si="25"/>
        <v>183.75</v>
      </c>
      <c r="R76" s="10">
        <f t="shared" si="23"/>
        <v>918.75</v>
      </c>
      <c r="T76" s="14" t="s">
        <v>24</v>
      </c>
      <c r="V76" s="8">
        <f t="shared" si="12"/>
        <v>183.75</v>
      </c>
      <c r="W76" s="8">
        <f t="shared" si="13"/>
        <v>183.75</v>
      </c>
      <c r="X76" s="8">
        <f t="shared" si="15"/>
        <v>183.75</v>
      </c>
      <c r="Y76" s="8">
        <f t="shared" si="17"/>
        <v>183.75</v>
      </c>
      <c r="Z76" s="8">
        <f t="shared" si="19"/>
        <v>183.75</v>
      </c>
      <c r="AA76" s="10">
        <f t="shared" si="24"/>
        <v>918.75</v>
      </c>
    </row>
    <row r="77" spans="2:27" x14ac:dyDescent="0.3">
      <c r="B77" s="14" t="s">
        <v>25</v>
      </c>
      <c r="D77" s="8">
        <f t="shared" si="10"/>
        <v>183.75</v>
      </c>
      <c r="E77" s="8">
        <f t="shared" si="16"/>
        <v>183.75</v>
      </c>
      <c r="F77" s="8">
        <f t="shared" si="21"/>
        <v>183.75</v>
      </c>
      <c r="G77" s="8">
        <f t="shared" si="26"/>
        <v>183.75</v>
      </c>
      <c r="H77" s="8">
        <f>((($D$83*$D$84)*$D$86)*($D$89))</f>
        <v>183.75</v>
      </c>
      <c r="I77" s="10">
        <f t="shared" si="27"/>
        <v>918.75</v>
      </c>
      <c r="K77" s="14" t="s">
        <v>25</v>
      </c>
      <c r="M77" s="8">
        <f t="shared" si="11"/>
        <v>183.75</v>
      </c>
      <c r="N77" s="8">
        <f t="shared" si="14"/>
        <v>183.75</v>
      </c>
      <c r="O77" s="8">
        <f t="shared" si="18"/>
        <v>183.75</v>
      </c>
      <c r="P77" s="8">
        <f t="shared" si="22"/>
        <v>183.75</v>
      </c>
      <c r="Q77" s="8">
        <f t="shared" si="25"/>
        <v>183.75</v>
      </c>
      <c r="R77" s="10">
        <f t="shared" si="23"/>
        <v>918.75</v>
      </c>
      <c r="T77" s="14" t="s">
        <v>25</v>
      </c>
      <c r="V77" s="8">
        <f t="shared" si="12"/>
        <v>183.75</v>
      </c>
      <c r="W77" s="8">
        <f t="shared" si="13"/>
        <v>183.75</v>
      </c>
      <c r="X77" s="8">
        <f t="shared" si="15"/>
        <v>183.75</v>
      </c>
      <c r="Y77" s="8">
        <f t="shared" si="17"/>
        <v>183.75</v>
      </c>
      <c r="Z77" s="8">
        <f t="shared" si="19"/>
        <v>183.75</v>
      </c>
      <c r="AA77" s="10">
        <f t="shared" si="24"/>
        <v>918.75</v>
      </c>
    </row>
    <row r="78" spans="2:27" x14ac:dyDescent="0.3">
      <c r="B78" s="3" t="s">
        <v>29</v>
      </c>
      <c r="C78" s="6">
        <f>SUM(C54:C77)</f>
        <v>3750</v>
      </c>
      <c r="D78" s="10">
        <f t="shared" ref="D78" si="28">SUM(D54:D77)</f>
        <v>3423.75</v>
      </c>
      <c r="E78" s="10">
        <f t="shared" ref="E78" si="29">SUM(E54:E77)</f>
        <v>2872.5</v>
      </c>
      <c r="F78" s="10">
        <f t="shared" ref="F78" si="30">SUM(F54:F77)</f>
        <v>2321.25</v>
      </c>
      <c r="G78" s="10">
        <f t="shared" ref="G78" si="31">SUM(G54:G77)</f>
        <v>1770</v>
      </c>
      <c r="H78" s="10">
        <f t="shared" ref="H78" si="32">SUM(H54:H77)</f>
        <v>1218.75</v>
      </c>
      <c r="I78" s="10">
        <f>SUM(D78:H78)-C78</f>
        <v>7856.25</v>
      </c>
      <c r="K78" s="3" t="s">
        <v>29</v>
      </c>
      <c r="L78" s="6">
        <f>SUM(L54:L77)</f>
        <v>3750</v>
      </c>
      <c r="M78" s="10">
        <f t="shared" ref="M78" si="33">SUM(M54:M77)</f>
        <v>3423.75</v>
      </c>
      <c r="N78" s="10">
        <f t="shared" ref="N78" si="34">SUM(N54:N77)</f>
        <v>3056.25</v>
      </c>
      <c r="O78" s="10">
        <f t="shared" ref="O78" si="35">SUM(O54:O77)</f>
        <v>2688.75</v>
      </c>
      <c r="P78" s="10">
        <f t="shared" ref="P78" si="36">SUM(P54:P77)</f>
        <v>2321.25</v>
      </c>
      <c r="Q78" s="10">
        <f t="shared" ref="Q78" si="37">SUM(Q54:Q77)</f>
        <v>1953.75</v>
      </c>
      <c r="R78" s="10">
        <f>SUM(M78:Q78)-L78</f>
        <v>9693.75</v>
      </c>
      <c r="T78" s="3" t="s">
        <v>29</v>
      </c>
      <c r="U78" s="6">
        <f>SUM(U54:U77)</f>
        <v>3750</v>
      </c>
      <c r="V78" s="10">
        <f t="shared" ref="V78:Y78" si="38">SUM(V54:V77)</f>
        <v>3423.75</v>
      </c>
      <c r="W78" s="10">
        <f t="shared" si="38"/>
        <v>3240</v>
      </c>
      <c r="X78" s="10">
        <f t="shared" si="38"/>
        <v>3056.25</v>
      </c>
      <c r="Y78" s="10">
        <f t="shared" si="38"/>
        <v>2872.5</v>
      </c>
      <c r="Z78" s="10">
        <f>SUM(Z54:Z77)</f>
        <v>2688.75</v>
      </c>
      <c r="AA78" s="10">
        <f>SUM(V78:Z78)-U78</f>
        <v>11531.25</v>
      </c>
    </row>
    <row r="79" spans="2:27" x14ac:dyDescent="0.3">
      <c r="B79" s="3"/>
      <c r="C79" s="6"/>
      <c r="D79" s="10"/>
      <c r="E79" s="10"/>
      <c r="F79" s="10"/>
      <c r="G79" s="10"/>
      <c r="H79" s="10"/>
      <c r="I79" s="10"/>
      <c r="K79" s="3"/>
      <c r="L79" s="6"/>
      <c r="M79" s="10"/>
      <c r="N79" s="10"/>
      <c r="O79" s="10"/>
      <c r="P79" s="10"/>
      <c r="Q79" s="10"/>
      <c r="R79" s="10"/>
      <c r="T79" s="3"/>
      <c r="U79" s="6"/>
      <c r="V79" s="10"/>
      <c r="W79" s="10"/>
      <c r="X79" s="10"/>
      <c r="Y79" s="10"/>
      <c r="Z79" s="10"/>
      <c r="AA79" s="10"/>
    </row>
    <row r="80" spans="2:27" x14ac:dyDescent="0.3">
      <c r="B80" s="14" t="s">
        <v>37</v>
      </c>
      <c r="C80" s="27" t="s">
        <v>110</v>
      </c>
      <c r="D80" s="27">
        <f>D89</f>
        <v>1</v>
      </c>
      <c r="E80" s="27" t="s">
        <v>46</v>
      </c>
      <c r="F80" s="27"/>
      <c r="G80" s="25"/>
      <c r="H80" s="25"/>
      <c r="I80" s="25"/>
      <c r="K80" s="14" t="s">
        <v>37</v>
      </c>
      <c r="L80" s="27" t="s">
        <v>110</v>
      </c>
      <c r="M80" s="27">
        <f>M89</f>
        <v>1</v>
      </c>
      <c r="N80" s="27" t="s">
        <v>77</v>
      </c>
      <c r="O80" s="27"/>
      <c r="P80" s="25"/>
      <c r="Q80" s="25"/>
      <c r="R80" s="25"/>
      <c r="T80" s="14" t="s">
        <v>37</v>
      </c>
      <c r="U80" s="27" t="s">
        <v>110</v>
      </c>
      <c r="V80" s="27">
        <f>V89</f>
        <v>1</v>
      </c>
      <c r="W80" s="27" t="s">
        <v>78</v>
      </c>
      <c r="X80" s="27"/>
      <c r="Y80" s="25"/>
      <c r="Z80" s="25"/>
      <c r="AA80" s="25"/>
    </row>
    <row r="81" spans="2:27" x14ac:dyDescent="0.3">
      <c r="B81" s="14" t="s">
        <v>36</v>
      </c>
      <c r="C81" t="s">
        <v>38</v>
      </c>
      <c r="D81" s="2">
        <v>0.2</v>
      </c>
      <c r="E81" t="s">
        <v>45</v>
      </c>
      <c r="K81" s="14" t="s">
        <v>36</v>
      </c>
      <c r="L81" t="s">
        <v>38</v>
      </c>
      <c r="M81" s="2">
        <f>D81</f>
        <v>0.2</v>
      </c>
      <c r="N81" t="s">
        <v>45</v>
      </c>
      <c r="T81" s="14" t="s">
        <v>36</v>
      </c>
      <c r="U81" t="s">
        <v>38</v>
      </c>
      <c r="V81" s="2">
        <f>M81</f>
        <v>0.2</v>
      </c>
      <c r="W81" t="s">
        <v>45</v>
      </c>
    </row>
    <row r="82" spans="2:27" x14ac:dyDescent="0.3">
      <c r="B82" s="14" t="s">
        <v>39</v>
      </c>
      <c r="C82" t="s">
        <v>40</v>
      </c>
      <c r="D82" s="15">
        <v>1500</v>
      </c>
      <c r="E82" t="s">
        <v>54</v>
      </c>
      <c r="F82" s="16">
        <f>D82*D81</f>
        <v>300</v>
      </c>
      <c r="G82" t="s">
        <v>53</v>
      </c>
      <c r="K82" s="14" t="s">
        <v>39</v>
      </c>
      <c r="L82" t="s">
        <v>40</v>
      </c>
      <c r="M82" s="15">
        <v>1500</v>
      </c>
      <c r="N82" t="s">
        <v>54</v>
      </c>
      <c r="O82" s="16">
        <f>M82*M81</f>
        <v>300</v>
      </c>
      <c r="P82" t="s">
        <v>53</v>
      </c>
      <c r="T82" s="14" t="s">
        <v>39</v>
      </c>
      <c r="U82" t="s">
        <v>40</v>
      </c>
      <c r="V82" s="15">
        <v>1500</v>
      </c>
      <c r="W82" t="s">
        <v>54</v>
      </c>
      <c r="X82" s="16">
        <f>V82*V81</f>
        <v>300</v>
      </c>
      <c r="Y82" t="s">
        <v>53</v>
      </c>
    </row>
    <row r="83" spans="2:27" x14ac:dyDescent="0.3">
      <c r="B83" s="14" t="s">
        <v>41</v>
      </c>
      <c r="C83" t="s">
        <v>42</v>
      </c>
      <c r="D83" s="15">
        <v>10500</v>
      </c>
      <c r="E83" t="s">
        <v>55</v>
      </c>
      <c r="K83" s="14" t="s">
        <v>41</v>
      </c>
      <c r="L83" t="s">
        <v>42</v>
      </c>
      <c r="M83" s="15">
        <v>10500</v>
      </c>
      <c r="N83" t="s">
        <v>55</v>
      </c>
      <c r="T83" s="14" t="s">
        <v>41</v>
      </c>
      <c r="U83" t="s">
        <v>42</v>
      </c>
      <c r="V83" s="15">
        <v>10500</v>
      </c>
      <c r="W83" t="s">
        <v>55</v>
      </c>
    </row>
    <row r="84" spans="2:27" x14ac:dyDescent="0.3">
      <c r="B84" s="14" t="s">
        <v>43</v>
      </c>
      <c r="C84" t="s">
        <v>38</v>
      </c>
      <c r="D84" s="2">
        <v>0.05</v>
      </c>
      <c r="E84" t="s">
        <v>44</v>
      </c>
      <c r="K84" s="14" t="s">
        <v>43</v>
      </c>
      <c r="L84" t="s">
        <v>38</v>
      </c>
      <c r="M84" s="2">
        <v>0.05</v>
      </c>
      <c r="N84" t="s">
        <v>44</v>
      </c>
      <c r="T84" s="14" t="s">
        <v>43</v>
      </c>
      <c r="U84" t="s">
        <v>38</v>
      </c>
      <c r="V84" s="2">
        <v>0.05</v>
      </c>
      <c r="W84" t="s">
        <v>44</v>
      </c>
    </row>
    <row r="85" spans="2:27" x14ac:dyDescent="0.3">
      <c r="B85" s="14" t="s">
        <v>47</v>
      </c>
      <c r="C85" t="s">
        <v>49</v>
      </c>
      <c r="D85" s="15">
        <f>D83*D84</f>
        <v>525</v>
      </c>
      <c r="E85" t="s">
        <v>50</v>
      </c>
      <c r="K85" s="14" t="s">
        <v>47</v>
      </c>
      <c r="L85" t="s">
        <v>49</v>
      </c>
      <c r="M85" s="15">
        <f>M83*M84</f>
        <v>525</v>
      </c>
      <c r="N85" t="s">
        <v>50</v>
      </c>
      <c r="T85" s="14" t="s">
        <v>47</v>
      </c>
      <c r="U85" t="s">
        <v>49</v>
      </c>
      <c r="V85" s="15">
        <f>V83*V84</f>
        <v>525</v>
      </c>
      <c r="W85" t="s">
        <v>50</v>
      </c>
    </row>
    <row r="86" spans="2:27" x14ac:dyDescent="0.3">
      <c r="B86" s="14" t="s">
        <v>48</v>
      </c>
      <c r="C86" t="s">
        <v>38</v>
      </c>
      <c r="D86" s="2">
        <v>0.35</v>
      </c>
      <c r="E86" t="s">
        <v>81</v>
      </c>
      <c r="K86" s="14" t="s">
        <v>48</v>
      </c>
      <c r="L86" t="s">
        <v>38</v>
      </c>
      <c r="M86" s="2">
        <f>D86</f>
        <v>0.35</v>
      </c>
      <c r="N86" t="s">
        <v>81</v>
      </c>
      <c r="T86" s="14" t="s">
        <v>48</v>
      </c>
      <c r="U86" t="s">
        <v>38</v>
      </c>
      <c r="V86" s="2">
        <f>M86</f>
        <v>0.35</v>
      </c>
      <c r="W86" t="s">
        <v>44</v>
      </c>
    </row>
    <row r="87" spans="2:27" x14ac:dyDescent="0.3">
      <c r="B87" s="14" t="s">
        <v>51</v>
      </c>
      <c r="C87" t="s">
        <v>49</v>
      </c>
      <c r="D87" s="15">
        <f>D86*D85</f>
        <v>183.75</v>
      </c>
      <c r="E87" t="s">
        <v>52</v>
      </c>
      <c r="K87" s="14" t="s">
        <v>51</v>
      </c>
      <c r="L87" t="s">
        <v>49</v>
      </c>
      <c r="M87" s="15">
        <f>M86*M85</f>
        <v>183.75</v>
      </c>
      <c r="N87" t="s">
        <v>52</v>
      </c>
      <c r="T87" s="14" t="s">
        <v>51</v>
      </c>
      <c r="U87" t="s">
        <v>49</v>
      </c>
      <c r="V87" s="15">
        <f>V86*V85</f>
        <v>183.75</v>
      </c>
      <c r="W87" t="s">
        <v>52</v>
      </c>
    </row>
    <row r="88" spans="2:27" x14ac:dyDescent="0.3">
      <c r="B88" s="14" t="s">
        <v>56</v>
      </c>
      <c r="C88" t="s">
        <v>57</v>
      </c>
      <c r="D88" s="47">
        <v>5</v>
      </c>
      <c r="E88" t="s">
        <v>58</v>
      </c>
      <c r="K88" s="14" t="s">
        <v>56</v>
      </c>
      <c r="L88" t="s">
        <v>57</v>
      </c>
      <c r="M88" s="47">
        <v>5</v>
      </c>
      <c r="N88" t="s">
        <v>58</v>
      </c>
      <c r="T88" s="14" t="s">
        <v>56</v>
      </c>
      <c r="U88" t="s">
        <v>57</v>
      </c>
      <c r="V88" s="47">
        <v>5</v>
      </c>
      <c r="W88" t="s">
        <v>58</v>
      </c>
    </row>
    <row r="89" spans="2:27" x14ac:dyDescent="0.3">
      <c r="B89" s="14" t="s">
        <v>60</v>
      </c>
      <c r="C89" t="s">
        <v>57</v>
      </c>
      <c r="D89" s="47">
        <v>1</v>
      </c>
      <c r="E89" t="s">
        <v>61</v>
      </c>
      <c r="K89" s="14" t="s">
        <v>60</v>
      </c>
      <c r="L89" t="s">
        <v>57</v>
      </c>
      <c r="M89" s="47">
        <f>D89</f>
        <v>1</v>
      </c>
      <c r="N89" t="s">
        <v>61</v>
      </c>
      <c r="T89" s="14" t="s">
        <v>60</v>
      </c>
      <c r="U89" t="s">
        <v>57</v>
      </c>
      <c r="V89" s="47">
        <f>M89</f>
        <v>1</v>
      </c>
      <c r="W89" t="s">
        <v>61</v>
      </c>
    </row>
    <row r="90" spans="2:27" x14ac:dyDescent="0.3">
      <c r="B90" s="14" t="s">
        <v>64</v>
      </c>
      <c r="C90" t="s">
        <v>62</v>
      </c>
      <c r="D90" s="15">
        <v>250</v>
      </c>
      <c r="E90" t="s">
        <v>63</v>
      </c>
      <c r="K90" s="14" t="s">
        <v>64</v>
      </c>
      <c r="L90" t="s">
        <v>62</v>
      </c>
      <c r="M90" s="15">
        <v>250</v>
      </c>
      <c r="N90" t="s">
        <v>63</v>
      </c>
      <c r="T90" s="14" t="s">
        <v>64</v>
      </c>
      <c r="U90" t="s">
        <v>62</v>
      </c>
      <c r="V90" s="15">
        <v>250</v>
      </c>
      <c r="W90" t="s">
        <v>63</v>
      </c>
    </row>
    <row r="91" spans="2:27" x14ac:dyDescent="0.3">
      <c r="B91" s="14" t="s">
        <v>71</v>
      </c>
      <c r="C91" t="s">
        <v>73</v>
      </c>
      <c r="D91" s="47">
        <f>COUNTA(D61:D68)+COUNTA(E64:E68)+COUNTA(F67:F68)</f>
        <v>15</v>
      </c>
      <c r="E91" t="s">
        <v>72</v>
      </c>
      <c r="G91" s="47">
        <f>COUNTA(D60,E63,F66)*D89</f>
        <v>3</v>
      </c>
      <c r="H91" t="s">
        <v>74</v>
      </c>
      <c r="K91" s="14" t="s">
        <v>71</v>
      </c>
      <c r="L91" t="s">
        <v>73</v>
      </c>
      <c r="M91" s="47">
        <f>COUNTA(M61:M66)+COUNTA(N63:N66)+COUNTA(O65:O66)</f>
        <v>12</v>
      </c>
      <c r="N91" t="s">
        <v>72</v>
      </c>
      <c r="P91" s="47">
        <f>COUNTA(M60,N62,O64,P66)*M89</f>
        <v>4</v>
      </c>
      <c r="Q91" t="s">
        <v>74</v>
      </c>
      <c r="T91" s="14" t="s">
        <v>71</v>
      </c>
      <c r="U91" t="s">
        <v>73</v>
      </c>
      <c r="V91" s="47">
        <f>COUNTA(V61:V65)+COUNTA(W62:W65)+COUNTA(X63:X65)+COUNTA(Y64:Y65)+COUNTA(Z65)</f>
        <v>15</v>
      </c>
      <c r="W91" t="s">
        <v>72</v>
      </c>
      <c r="Y91" s="47">
        <f>COUNTA(V60,W61,X62,Y63,Z64)*V89</f>
        <v>5</v>
      </c>
      <c r="Z91" t="s">
        <v>74</v>
      </c>
    </row>
    <row r="92" spans="2:27" x14ac:dyDescent="0.3">
      <c r="B92" s="14" t="s">
        <v>75</v>
      </c>
      <c r="C92" s="34" t="s">
        <v>76</v>
      </c>
      <c r="D92" s="34" t="str">
        <f>B67</f>
        <v>Mes 14</v>
      </c>
      <c r="E92" s="49" t="s">
        <v>138</v>
      </c>
      <c r="F92" s="50">
        <f>I78/C78</f>
        <v>2.0950000000000002</v>
      </c>
      <c r="K92" s="14" t="s">
        <v>75</v>
      </c>
      <c r="L92" s="34" t="s">
        <v>76</v>
      </c>
      <c r="M92" s="34" t="str">
        <f>K66</f>
        <v>Mes 13</v>
      </c>
      <c r="N92" s="49" t="s">
        <v>138</v>
      </c>
      <c r="O92" s="50">
        <f>R78/L78</f>
        <v>2.585</v>
      </c>
      <c r="T92" s="14" t="s">
        <v>75</v>
      </c>
      <c r="U92" s="34" t="s">
        <v>76</v>
      </c>
      <c r="V92" s="34" t="str">
        <f>T64</f>
        <v>Mes 11</v>
      </c>
      <c r="W92" s="49" t="s">
        <v>138</v>
      </c>
      <c r="X92" s="50">
        <f>AA78/U78</f>
        <v>3.0750000000000002</v>
      </c>
    </row>
    <row r="93" spans="2:27" x14ac:dyDescent="0.3">
      <c r="B93" s="14" t="s">
        <v>127</v>
      </c>
      <c r="C93" s="34" t="s">
        <v>128</v>
      </c>
      <c r="D93" s="36">
        <f>I78</f>
        <v>7856.25</v>
      </c>
      <c r="E93" s="34" t="s">
        <v>129</v>
      </c>
      <c r="F93" s="34"/>
      <c r="K93" s="14" t="s">
        <v>127</v>
      </c>
      <c r="L93" s="34" t="s">
        <v>128</v>
      </c>
      <c r="M93" s="36">
        <f>R78</f>
        <v>9693.75</v>
      </c>
      <c r="N93" s="34" t="s">
        <v>129</v>
      </c>
      <c r="O93" s="34"/>
      <c r="T93" s="14" t="s">
        <v>127</v>
      </c>
      <c r="U93" s="34" t="s">
        <v>128</v>
      </c>
      <c r="V93" s="36">
        <f>AA78</f>
        <v>11531.25</v>
      </c>
      <c r="W93" s="34" t="s">
        <v>129</v>
      </c>
      <c r="X93" s="34"/>
    </row>
    <row r="94" spans="2:27" x14ac:dyDescent="0.3">
      <c r="B94" s="14" t="s">
        <v>130</v>
      </c>
      <c r="C94" s="34" t="s">
        <v>131</v>
      </c>
      <c r="D94" s="52">
        <f>D89*D88</f>
        <v>5</v>
      </c>
      <c r="E94" s="34" t="s">
        <v>132</v>
      </c>
      <c r="F94" s="34"/>
      <c r="G94" s="34"/>
      <c r="H94" s="34"/>
      <c r="I94" s="34"/>
      <c r="K94" s="14" t="s">
        <v>130</v>
      </c>
      <c r="L94" s="34" t="s">
        <v>131</v>
      </c>
      <c r="M94" s="52">
        <f>M89*M88</f>
        <v>5</v>
      </c>
      <c r="N94" s="34" t="s">
        <v>132</v>
      </c>
      <c r="O94" s="34"/>
      <c r="P94" s="34"/>
      <c r="Q94" s="34"/>
      <c r="R94" s="34"/>
      <c r="T94" s="14" t="s">
        <v>130</v>
      </c>
      <c r="U94" s="34" t="s">
        <v>131</v>
      </c>
      <c r="V94" s="52">
        <f>V89*V88</f>
        <v>5</v>
      </c>
      <c r="W94" s="34" t="s">
        <v>132</v>
      </c>
      <c r="X94" s="34"/>
      <c r="Y94" s="34"/>
      <c r="Z94" s="34"/>
      <c r="AA94" s="34"/>
    </row>
  </sheetData>
  <sheetProtection algorithmName="SHA-512" hashValue="Vr3cg6twN1eeG1OcqQZVTN4l3fuoifkjCHvH7Cx5YfZHR2lbKic1CXRMvbOvgOXrya/Rbi5cdY3Ggqcf6u5AJQ==" saltValue="H305dzfaBWL0rm1DSYo3Fw==" spinCount="100000" sheet="1" objects="1" scenarios="1" selectLockedCells="1" selectUnlockedCells="1"/>
  <mergeCells count="16">
    <mergeCell ref="C3:H3"/>
    <mergeCell ref="C50:H50"/>
    <mergeCell ref="L50:Q50"/>
    <mergeCell ref="U50:Z50"/>
    <mergeCell ref="C2:H2"/>
    <mergeCell ref="C49:H49"/>
    <mergeCell ref="L49:Q49"/>
    <mergeCell ref="U49:Z49"/>
    <mergeCell ref="B4:B5"/>
    <mergeCell ref="C4:H4"/>
    <mergeCell ref="U51:Z51"/>
    <mergeCell ref="L51:Q51"/>
    <mergeCell ref="C51:H51"/>
    <mergeCell ref="B51:B52"/>
    <mergeCell ref="K51:K52"/>
    <mergeCell ref="T51:T52"/>
  </mergeCells>
  <phoneticPr fontId="2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HUBOX Programas de Negocios</vt:lpstr>
      <vt:lpstr>Firmas Expertas en Franquicias</vt:lpstr>
      <vt:lpstr>PLATINUM</vt:lpstr>
      <vt:lpstr>GOLD PRO</vt:lpstr>
      <vt:lpstr>GOLD</vt:lpstr>
      <vt:lpstr>PREMIUM PRO</vt:lpstr>
      <vt:lpstr>PREMIUM</vt:lpstr>
      <vt:lpstr>GREEN PRO</vt:lpstr>
      <vt:lpstr>GREEN</vt:lpstr>
      <vt:lpstr>JURIDICO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Hermes Javier Velasquez Fletes</dc:creator>
  <cp:lastModifiedBy>Walter A. Reñasco González</cp:lastModifiedBy>
  <cp:lastPrinted>2022-10-12T19:30:27Z</cp:lastPrinted>
  <dcterms:created xsi:type="dcterms:W3CDTF">2022-10-11T19:40:14Z</dcterms:created>
  <dcterms:modified xsi:type="dcterms:W3CDTF">2023-01-20T20:37:37Z</dcterms:modified>
</cp:coreProperties>
</file>