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GIL Division Academia - Programas\Gerencia de Contabilidad Financiera\Operacion 5 - Analisis y Plan Financiero\"/>
    </mc:Choice>
  </mc:AlternateContent>
  <xr:revisionPtr revIDLastSave="0" documentId="8_{3FFE033D-28D3-4C14-A842-7593DAF09812}" xr6:coauthVersionLast="47" xr6:coauthVersionMax="47" xr10:uidLastSave="{00000000-0000-0000-0000-000000000000}"/>
  <bookViews>
    <workbookView xWindow="28680" yWindow="-120" windowWidth="20730" windowHeight="11760" xr2:uid="{87E06E1A-2BEB-481B-9C3B-0C9519BBC4AC}"/>
  </bookViews>
  <sheets>
    <sheet name="Parámetr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Tabla36</definedName>
    <definedName name="ACCIDENTE">#REF!</definedName>
    <definedName name="AmortizaciónInterés">-IPMT(TasaInterés/12,NúmeroDePago,NúmeroDePagos,CantidadPréstamo)</definedName>
    <definedName name="Aniversarios">'[1]Feriados y fechas importantes'!$E$8:$E$50</definedName>
    <definedName name="AñosPréstamo">'[2]Programación del préstamo'!#REF!</definedName>
    <definedName name="Cambios">#REF!</definedName>
    <definedName name="CantidadPréstamo">'[2]Programación del préstamo'!#REF!</definedName>
    <definedName name="CBH">#REF!</definedName>
    <definedName name="COD_Condicion">[3]Suplementos!$H$5:$H$10</definedName>
    <definedName name="COD_Consitencia">[3]Suplementos!$J$5:$J$10</definedName>
    <definedName name="COD_Esfuerzo">[3]Suplementos!$D$5:$D$15</definedName>
    <definedName name="COD_Habilidad">[3]Suplementos!$B$5:$B$15</definedName>
    <definedName name="COD_S_CALOR">[3]Suplementos!$N$26:$N$35</definedName>
    <definedName name="COD_S_CONCENTRACION">[3]Suplementos!$N$36:$N$38</definedName>
    <definedName name="COD_S_ILUMINACION">[3]Suplementos!$N$23:$N$25</definedName>
    <definedName name="COD_S_MONOTONIA">[3]Suplementos!$N$46:$N$48</definedName>
    <definedName name="COD_S_PESO">[3]Suplementos!$N$11:$N$22</definedName>
    <definedName name="COD_S_POSTURA">[3]Suplementos!$N$8:$N$10</definedName>
    <definedName name="COD_S_RUIDO">[3]Suplementos!$N$39:$N$42</definedName>
    <definedName name="COD_S_TEDIO">[3]Suplementos!$N$49:$N$51</definedName>
    <definedName name="COD_S_TENSION">[3]Suplementos!$N$43:$N$45</definedName>
    <definedName name="CódigoTIP.CTE.">'[4]Generalidades de Información'!$B$7:$B$29</definedName>
    <definedName name="ColumnTitle1">#REF!</definedName>
    <definedName name="Córdobas">#REF!</definedName>
    <definedName name="CosteTotalPréstamo">'[2]Programación del préstamo'!#REF!</definedName>
    <definedName name="Elaborado">#REF!</definedName>
    <definedName name="End_Bal">[5]!ProgramaciónPago[SALDO FINAL]</definedName>
    <definedName name="ExtraPayments">'[5]Programación del préstamo'!$E$9</definedName>
    <definedName name="FechaDePago">DATE(YEAR(FechaInicioPréstamo),MONTH(FechaInicioPréstamo)+NúmeroDePago,DAY(FechaInicioPréstamo))</definedName>
    <definedName name="FechaInicioPréstamo">'[2]Programación del préstamo'!#REF!</definedName>
    <definedName name="Feriados">'[1]Feriados y fechas importantes'!$B$8:$B$50</definedName>
    <definedName name="FilaEncabezados">ROW('[6]Calculadora de préstamos'!$8:$8)</definedName>
    <definedName name="hoal">#REF!</definedName>
    <definedName name="ImporteDelPréstamo">'[5]Programación del préstamo'!$E$3</definedName>
    <definedName name="ImporteTotalDePagosAnticipados">SUM([5]!ProgramaciónPago[PAGO EXTRA])</definedName>
    <definedName name="InterestRate">'[5]Programación del préstamo'!$E$4</definedName>
    <definedName name="KILOADICIONAL">[7]CAT!$K$2:$K$20</definedName>
    <definedName name="LastRow">MATCH(9.99E+307,'[2]Programación del préstamo'!#REF!)</definedName>
    <definedName name="LenderName">'[2]Programación del préstamo'!#REF!</definedName>
    <definedName name="LoanIsGood">('[5]Programación del préstamo'!$E$3*'[5]Programación del préstamo'!$E$4*'[5]Programación del préstamo'!$E$5*'[5]Programación del préstamo'!$E$7)&gt;0</definedName>
    <definedName name="LoanPeriod">'[5]Programación del préstamo'!$E$5</definedName>
    <definedName name="LoanStartDate">'[5]Programación del préstamo'!$E$7</definedName>
    <definedName name="no">#REF!</definedName>
    <definedName name="NúmeroDePago">ROW()-FilaEncabezados</definedName>
    <definedName name="NúmeroDePagos">'[6]Calculadora de préstamos'!$H$4</definedName>
    <definedName name="NúmeroDePagosProgramados">'[5]Programación del préstamo'!$I$4</definedName>
    <definedName name="NúmeroRealDePagos">IFERROR(IF(LoanIsGood,IF(PaymentsPerYear=1,1,MATCH(0.01,End_Bal,-1)+1)),"")</definedName>
    <definedName name="PagoMensual">-PMT(TasaInterés/12,NúmeroDePagos,CantidadPréstamo)</definedName>
    <definedName name="PagoProgramado">'[5]Programación del préstamo'!$I$3</definedName>
    <definedName name="PaymentsPerYear">'[5]Programación del préstamo'!$E$6</definedName>
    <definedName name="PESO">[7]CAT!$H$2:$H$20</definedName>
    <definedName name="PréstamoNoPagado">IF(NúmeroDePago&lt;=NúmeroDePagos,1,0)</definedName>
    <definedName name="PréstamoPagado">IF(CantidadPréstamo*TasaInterés*AñosPréstamo*FechaInicioPréstamo&gt;0,1,0)</definedName>
    <definedName name="Principal">-PPMT(TasaInterés/12,NúmeroDePago,NúmeroDePagos,CantidadPréstamo)</definedName>
    <definedName name="PrintArea_SET">OFFSET('[5]Programación del préstamo'!$B$1,,,LastRow,ÚltimaColumna)</definedName>
    <definedName name="RowTitleRegion1..E9">'[2]Programación del préstamo'!#REF!</definedName>
    <definedName name="RowTitleRegion2..I7">'[2]Programación del préstamo'!#REF!</definedName>
    <definedName name="RowTitleRegion3..E9">'[2]Programación del préstamo'!#REF!</definedName>
    <definedName name="RowTitleRegion4..H9">'[2]Programación del préstamo'!#REF!</definedName>
    <definedName name="RUTA">[7]CAT!$G$2:$G$20</definedName>
    <definedName name="SaldoFinal">-FV(TasaInterés/12,NúmeroDePago,-PagoMensual,CantidadPréstamo)</definedName>
    <definedName name="TasaInterés">'[2]Programación del préstamo'!#REF!</definedName>
    <definedName name="TCondion">[3]Suplementos!$H$5:$I$10</definedName>
    <definedName name="TConsistencia">[3]Suplementos!$J$5:$K$10</definedName>
    <definedName name="TEsfuerzo">[3]Suplementos!$D$5:$E$15</definedName>
    <definedName name="THabilidad">[3]Suplementos!$B$5:$C$15</definedName>
    <definedName name="TipoClientes">'[4]Generalidades de Información'!$B$7:$B$29</definedName>
    <definedName name="TotalDeIntereses">SUM([5]!ProgramaciónPago[INTERÉS])</definedName>
    <definedName name="TSuplementos">[3]Suplementos!$N$5:$Q$51</definedName>
    <definedName name="ÚltimaColumna">MATCH(REPT("z",255),'[2]Programación del préstamo'!#REF!)</definedName>
    <definedName name="ÚltimaFila">MATCH(9.99E+307,'[6]Calculadora de préstamos'!$B:$B)</definedName>
    <definedName name="ValorPréstamo">-FV(TasaInterés/12,NúmeroDePago-1,-PagoMensual,CantidadPréstamo)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J329" i="1" l="1"/>
  <c r="EJ328" i="1"/>
  <c r="EJ327" i="1"/>
  <c r="EJ326" i="1"/>
  <c r="EJ325" i="1"/>
  <c r="EJ324" i="1"/>
  <c r="EJ323" i="1"/>
  <c r="EJ321" i="1"/>
  <c r="EJ320" i="1"/>
  <c r="EJ318" i="1"/>
  <c r="EJ317" i="1"/>
  <c r="EJ316" i="1"/>
  <c r="EJ315" i="1"/>
  <c r="EJ314" i="1"/>
  <c r="EJ312" i="1"/>
  <c r="EJ311" i="1"/>
  <c r="EJ310" i="1"/>
  <c r="EJ309" i="1"/>
  <c r="EJ308" i="1"/>
  <c r="EJ307" i="1"/>
  <c r="EJ306" i="1"/>
  <c r="EJ305" i="1"/>
  <c r="EJ304" i="1"/>
  <c r="EJ303" i="1"/>
  <c r="EJ302" i="1"/>
  <c r="EJ300" i="1"/>
  <c r="EJ299" i="1"/>
  <c r="EJ298" i="1"/>
  <c r="EJ297" i="1"/>
  <c r="EJ296" i="1"/>
  <c r="EJ295" i="1"/>
  <c r="EJ294" i="1"/>
  <c r="EJ293" i="1"/>
  <c r="EJ292" i="1"/>
  <c r="EJ291" i="1"/>
  <c r="EJ290" i="1"/>
  <c r="EJ289" i="1"/>
  <c r="EJ288" i="1"/>
  <c r="EJ287" i="1"/>
  <c r="EJ285" i="1"/>
  <c r="EJ284" i="1"/>
  <c r="EJ283" i="1"/>
  <c r="EJ282" i="1"/>
  <c r="EJ281" i="1"/>
  <c r="EJ280" i="1"/>
  <c r="EJ279" i="1"/>
  <c r="EJ278" i="1"/>
  <c r="EJ277" i="1"/>
  <c r="EJ276" i="1"/>
  <c r="EJ274" i="1"/>
  <c r="EJ272" i="1"/>
  <c r="EJ271" i="1"/>
  <c r="EJ270" i="1"/>
  <c r="EJ269" i="1"/>
  <c r="EJ268" i="1"/>
  <c r="EJ266" i="1"/>
  <c r="EJ265" i="1"/>
  <c r="EJ264" i="1"/>
  <c r="EJ263" i="1"/>
  <c r="EJ262" i="1"/>
  <c r="EJ261" i="1"/>
  <c r="EJ260" i="1"/>
  <c r="EJ258" i="1"/>
  <c r="EJ257" i="1"/>
  <c r="EJ256" i="1"/>
  <c r="EJ254" i="1"/>
  <c r="EJ253" i="1"/>
  <c r="EJ252" i="1"/>
  <c r="EJ251" i="1"/>
  <c r="EJ250" i="1"/>
  <c r="EJ249" i="1"/>
  <c r="EJ248" i="1"/>
  <c r="EJ247" i="1"/>
  <c r="EJ246" i="1"/>
  <c r="EJ245" i="1"/>
  <c r="EJ244" i="1"/>
  <c r="EJ243" i="1"/>
  <c r="EJ242" i="1"/>
  <c r="EJ241" i="1"/>
  <c r="EJ240" i="1"/>
  <c r="EJ239" i="1"/>
  <c r="EJ237" i="1"/>
  <c r="EJ236" i="1"/>
  <c r="EJ235" i="1"/>
  <c r="EJ234" i="1"/>
  <c r="EJ233" i="1"/>
  <c r="EJ232" i="1"/>
  <c r="EJ230" i="1"/>
  <c r="EJ229" i="1"/>
  <c r="EJ227" i="1"/>
  <c r="EJ226" i="1"/>
  <c r="EJ225" i="1"/>
  <c r="EJ224" i="1"/>
  <c r="EJ223" i="1"/>
  <c r="EJ222" i="1"/>
  <c r="EJ221" i="1"/>
  <c r="EJ220" i="1"/>
  <c r="EJ219" i="1"/>
  <c r="EJ218" i="1"/>
  <c r="EJ217" i="1"/>
  <c r="EJ216" i="1"/>
  <c r="EJ215" i="1"/>
  <c r="EJ214" i="1"/>
  <c r="EJ213" i="1"/>
  <c r="EJ212" i="1"/>
  <c r="EJ211" i="1"/>
  <c r="EJ210" i="1"/>
  <c r="EX200" i="1"/>
  <c r="FJ97" i="1"/>
  <c r="FJ96" i="1"/>
  <c r="FJ95" i="1"/>
  <c r="FJ94" i="1"/>
  <c r="FJ66" i="1"/>
  <c r="FJ65" i="1"/>
  <c r="FJ64" i="1"/>
  <c r="FJ63" i="1"/>
  <c r="FJ35" i="1"/>
  <c r="FJ34" i="1"/>
  <c r="FJ33" i="1"/>
  <c r="FJ32" i="1"/>
  <c r="EV349" i="1"/>
  <c r="EU349" i="1"/>
  <c r="ET349" i="1"/>
  <c r="ES349" i="1"/>
  <c r="ER349" i="1"/>
  <c r="EQ349" i="1"/>
  <c r="EP349" i="1"/>
  <c r="EO349" i="1"/>
  <c r="EN349" i="1"/>
  <c r="EM349" i="1"/>
  <c r="EL349" i="1"/>
  <c r="EK349" i="1"/>
  <c r="EV348" i="1"/>
  <c r="EU348" i="1"/>
  <c r="ET348" i="1"/>
  <c r="ES348" i="1"/>
  <c r="ER348" i="1"/>
  <c r="EQ348" i="1"/>
  <c r="EP348" i="1"/>
  <c r="EO348" i="1"/>
  <c r="EN348" i="1"/>
  <c r="EM348" i="1"/>
  <c r="EL348" i="1"/>
  <c r="EK348" i="1"/>
  <c r="EV347" i="1"/>
  <c r="EU347" i="1"/>
  <c r="ET347" i="1"/>
  <c r="ES347" i="1"/>
  <c r="ER347" i="1"/>
  <c r="EQ347" i="1"/>
  <c r="EP347" i="1"/>
  <c r="EO347" i="1"/>
  <c r="EN347" i="1"/>
  <c r="EM347" i="1"/>
  <c r="EL347" i="1"/>
  <c r="EK347" i="1"/>
  <c r="EV346" i="1"/>
  <c r="EU346" i="1"/>
  <c r="ET346" i="1"/>
  <c r="ES346" i="1"/>
  <c r="ER346" i="1"/>
  <c r="EQ346" i="1"/>
  <c r="EP346" i="1"/>
  <c r="EO346" i="1"/>
  <c r="EN346" i="1"/>
  <c r="EM346" i="1"/>
  <c r="EL346" i="1"/>
  <c r="EK346" i="1"/>
  <c r="EV345" i="1"/>
  <c r="EU345" i="1"/>
  <c r="ET345" i="1"/>
  <c r="ES345" i="1"/>
  <c r="ER345" i="1"/>
  <c r="EQ345" i="1"/>
  <c r="EP345" i="1"/>
  <c r="EO345" i="1"/>
  <c r="EN345" i="1"/>
  <c r="EM345" i="1"/>
  <c r="EL345" i="1"/>
  <c r="EK345" i="1"/>
  <c r="EV344" i="1"/>
  <c r="EU344" i="1"/>
  <c r="ET344" i="1"/>
  <c r="ES344" i="1"/>
  <c r="ER344" i="1"/>
  <c r="EQ344" i="1"/>
  <c r="EP344" i="1"/>
  <c r="EO344" i="1"/>
  <c r="EN344" i="1"/>
  <c r="EM344" i="1"/>
  <c r="EL344" i="1"/>
  <c r="EK344" i="1"/>
  <c r="E36" i="1"/>
  <c r="E35" i="1"/>
  <c r="E34" i="1"/>
  <c r="E33" i="1"/>
  <c r="E32" i="1"/>
  <c r="E31" i="1"/>
  <c r="E30" i="1"/>
  <c r="E29" i="1"/>
  <c r="G29" i="1" s="1"/>
  <c r="L12" i="1" s="1"/>
  <c r="N12" i="1" s="1"/>
  <c r="E28" i="1"/>
  <c r="E27" i="1"/>
  <c r="E26" i="1"/>
  <c r="E25" i="1"/>
  <c r="AE18" i="1"/>
  <c r="GS71" i="1"/>
  <c r="GM87" i="1"/>
  <c r="GL86" i="1"/>
  <c r="GK86" i="1"/>
  <c r="GL85" i="1"/>
  <c r="GK85" i="1"/>
  <c r="GL84" i="1"/>
  <c r="GK84" i="1"/>
  <c r="GL83" i="1"/>
  <c r="GK83" i="1"/>
  <c r="GL82" i="1"/>
  <c r="GK82" i="1"/>
  <c r="GL79" i="1"/>
  <c r="GK79" i="1" s="1"/>
  <c r="GL78" i="1"/>
  <c r="GK78" i="1"/>
  <c r="GL77" i="1"/>
  <c r="GK77" i="1" s="1"/>
  <c r="GL76" i="1"/>
  <c r="GK76" i="1"/>
  <c r="GL75" i="1"/>
  <c r="GK75" i="1" s="1"/>
  <c r="GL74" i="1"/>
  <c r="GK74" i="1"/>
  <c r="GL73" i="1"/>
  <c r="GK73" i="1" s="1"/>
  <c r="GL72" i="1"/>
  <c r="GK72" i="1"/>
  <c r="GL70" i="1"/>
  <c r="GK70" i="1" s="1"/>
  <c r="GL69" i="1"/>
  <c r="GK69" i="1"/>
  <c r="GL68" i="1"/>
  <c r="GK68" i="1"/>
  <c r="GL67" i="1"/>
  <c r="GK67" i="1"/>
  <c r="GL66" i="1"/>
  <c r="GK66" i="1"/>
  <c r="GL65" i="1"/>
  <c r="GK65" i="1"/>
  <c r="GL64" i="1"/>
  <c r="GK64" i="1"/>
  <c r="GL63" i="1"/>
  <c r="GK63" i="1"/>
  <c r="GL62" i="1"/>
  <c r="GK62" i="1"/>
  <c r="GL61" i="1"/>
  <c r="GK61" i="1"/>
  <c r="GL60" i="1"/>
  <c r="GK60" i="1"/>
  <c r="GL59" i="1"/>
  <c r="GK59" i="1"/>
  <c r="GP23" i="1" s="1"/>
  <c r="GP25" i="1" s="1"/>
  <c r="GL58" i="1"/>
  <c r="GK58" i="1"/>
  <c r="GL57" i="1"/>
  <c r="GK57" i="1"/>
  <c r="GL56" i="1"/>
  <c r="GK56" i="1"/>
  <c r="GL55" i="1"/>
  <c r="GK55" i="1"/>
  <c r="GL54" i="1"/>
  <c r="GK54" i="1"/>
  <c r="GL53" i="1"/>
  <c r="GK53" i="1"/>
  <c r="GL52" i="1"/>
  <c r="GK52" i="1"/>
  <c r="GL51" i="1"/>
  <c r="GK51" i="1"/>
  <c r="GL50" i="1"/>
  <c r="GK50" i="1"/>
  <c r="GL49" i="1"/>
  <c r="GK49" i="1"/>
  <c r="GL48" i="1"/>
  <c r="GK48" i="1"/>
  <c r="GL47" i="1"/>
  <c r="GK47" i="1"/>
  <c r="GL46" i="1"/>
  <c r="GK46" i="1"/>
  <c r="GL44" i="1"/>
  <c r="GK44" i="1"/>
  <c r="GL43" i="1"/>
  <c r="GK43" i="1" s="1"/>
  <c r="GL42" i="1"/>
  <c r="GK42" i="1"/>
  <c r="GL41" i="1"/>
  <c r="GK41" i="1" s="1"/>
  <c r="GL40" i="1"/>
  <c r="GK40" i="1"/>
  <c r="GL39" i="1"/>
  <c r="GK39" i="1" s="1"/>
  <c r="GL38" i="1"/>
  <c r="GK38" i="1"/>
  <c r="GL37" i="1"/>
  <c r="GK37" i="1" s="1"/>
  <c r="GL36" i="1"/>
  <c r="GK36" i="1"/>
  <c r="GL35" i="1"/>
  <c r="GK35" i="1" s="1"/>
  <c r="GL34" i="1"/>
  <c r="GK34" i="1"/>
  <c r="GL33" i="1"/>
  <c r="GK33" i="1" s="1"/>
  <c r="GL32" i="1"/>
  <c r="GK32" i="1"/>
  <c r="GL31" i="1"/>
  <c r="GK31" i="1" s="1"/>
  <c r="GL30" i="1"/>
  <c r="GK30" i="1"/>
  <c r="GL29" i="1"/>
  <c r="GK29" i="1" s="1"/>
  <c r="GL28" i="1"/>
  <c r="GK28" i="1"/>
  <c r="GL27" i="1"/>
  <c r="GK27" i="1" s="1"/>
  <c r="GL26" i="1"/>
  <c r="GK26" i="1"/>
  <c r="GL25" i="1"/>
  <c r="GK25" i="1" s="1"/>
  <c r="GL24" i="1"/>
  <c r="GK24" i="1"/>
  <c r="GL23" i="1"/>
  <c r="GK23" i="1" s="1"/>
  <c r="GL22" i="1"/>
  <c r="GK22" i="1"/>
  <c r="GL21" i="1"/>
  <c r="GK21" i="1" s="1"/>
  <c r="GL20" i="1"/>
  <c r="GK20" i="1"/>
  <c r="GL19" i="1"/>
  <c r="GK19" i="1" s="1"/>
  <c r="GL18" i="1"/>
  <c r="GK18" i="1"/>
  <c r="GL17" i="1"/>
  <c r="GK17" i="1" s="1"/>
  <c r="GL16" i="1"/>
  <c r="GK16" i="1"/>
  <c r="EJ209" i="1"/>
  <c r="ES337" i="1"/>
  <c r="EL380" i="1"/>
  <c r="EM380" i="1" s="1"/>
  <c r="EN380" i="1" s="1"/>
  <c r="EO380" i="1" s="1"/>
  <c r="EP380" i="1" s="1"/>
  <c r="EQ380" i="1" s="1"/>
  <c r="ER380" i="1" s="1"/>
  <c r="ES380" i="1" s="1"/>
  <c r="ET380" i="1" s="1"/>
  <c r="EU380" i="1" s="1"/>
  <c r="EV380" i="1" s="1"/>
  <c r="EV375" i="1"/>
  <c r="EU375" i="1"/>
  <c r="ET375" i="1"/>
  <c r="ES375" i="1"/>
  <c r="ER375" i="1"/>
  <c r="EQ375" i="1"/>
  <c r="EP375" i="1"/>
  <c r="EO375" i="1"/>
  <c r="EN375" i="1"/>
  <c r="EM375" i="1"/>
  <c r="EL375" i="1"/>
  <c r="EK375" i="1"/>
  <c r="EV350" i="1"/>
  <c r="EU350" i="1"/>
  <c r="ET350" i="1"/>
  <c r="ES350" i="1"/>
  <c r="ER350" i="1"/>
  <c r="EQ350" i="1"/>
  <c r="EP350" i="1"/>
  <c r="EO350" i="1"/>
  <c r="EN350" i="1"/>
  <c r="EM350" i="1"/>
  <c r="EL350" i="1"/>
  <c r="EK350" i="1"/>
  <c r="EW350" i="1" s="1"/>
  <c r="EJ350" i="1"/>
  <c r="EJ349" i="1"/>
  <c r="EJ348" i="1"/>
  <c r="EJ347" i="1"/>
  <c r="EJ346" i="1"/>
  <c r="EJ345" i="1"/>
  <c r="EJ344" i="1"/>
  <c r="EJ343" i="1"/>
  <c r="EW338" i="1"/>
  <c r="EV337" i="1"/>
  <c r="EU337" i="1"/>
  <c r="ER337" i="1"/>
  <c r="EQ337" i="1"/>
  <c r="EN337" i="1"/>
  <c r="EM337" i="1"/>
  <c r="EW336" i="1"/>
  <c r="EW334" i="1"/>
  <c r="EW332" i="1"/>
  <c r="EW330" i="1"/>
  <c r="EW329" i="1"/>
  <c r="EW328" i="1"/>
  <c r="EW327" i="1"/>
  <c r="EW326" i="1"/>
  <c r="EW325" i="1"/>
  <c r="EW324" i="1"/>
  <c r="EW323" i="1"/>
  <c r="EV322" i="1"/>
  <c r="EU322" i="1"/>
  <c r="ET322" i="1"/>
  <c r="ES322" i="1"/>
  <c r="ER322" i="1"/>
  <c r="EQ322" i="1"/>
  <c r="EP322" i="1"/>
  <c r="EO322" i="1"/>
  <c r="EN322" i="1"/>
  <c r="EM322" i="1"/>
  <c r="EL322" i="1"/>
  <c r="EK322" i="1"/>
  <c r="EW321" i="1"/>
  <c r="EW320" i="1"/>
  <c r="EV319" i="1"/>
  <c r="EU319" i="1"/>
  <c r="ET319" i="1"/>
  <c r="ES319" i="1"/>
  <c r="ER319" i="1"/>
  <c r="EQ319" i="1"/>
  <c r="EP319" i="1"/>
  <c r="EO319" i="1"/>
  <c r="EN319" i="1"/>
  <c r="EM319" i="1"/>
  <c r="EL319" i="1"/>
  <c r="EK319" i="1"/>
  <c r="EW318" i="1"/>
  <c r="EW317" i="1"/>
  <c r="EW316" i="1"/>
  <c r="EW315" i="1"/>
  <c r="EW314" i="1"/>
  <c r="EV313" i="1"/>
  <c r="EU313" i="1"/>
  <c r="ET313" i="1"/>
  <c r="ES313" i="1"/>
  <c r="ER313" i="1"/>
  <c r="EQ313" i="1"/>
  <c r="EP313" i="1"/>
  <c r="EO313" i="1"/>
  <c r="EN313" i="1"/>
  <c r="EM313" i="1"/>
  <c r="EL313" i="1"/>
  <c r="EK313" i="1"/>
  <c r="EW312" i="1"/>
  <c r="EW311" i="1"/>
  <c r="EW308" i="1"/>
  <c r="EW307" i="1"/>
  <c r="EW306" i="1"/>
  <c r="EW304" i="1"/>
  <c r="EW303" i="1"/>
  <c r="EW300" i="1"/>
  <c r="EW299" i="1"/>
  <c r="EW298" i="1"/>
  <c r="EW297" i="1"/>
  <c r="EW296" i="1"/>
  <c r="EW295" i="1"/>
  <c r="EW294" i="1"/>
  <c r="EW293" i="1"/>
  <c r="EW292" i="1"/>
  <c r="EW291" i="1"/>
  <c r="EW290" i="1"/>
  <c r="EW289" i="1"/>
  <c r="EW288" i="1"/>
  <c r="EW287" i="1"/>
  <c r="EV286" i="1"/>
  <c r="EU286" i="1"/>
  <c r="ET286" i="1"/>
  <c r="ES286" i="1"/>
  <c r="ER286" i="1"/>
  <c r="EQ286" i="1"/>
  <c r="EP286" i="1"/>
  <c r="EO286" i="1"/>
  <c r="EN286" i="1"/>
  <c r="EM286" i="1"/>
  <c r="EL286" i="1"/>
  <c r="EK286" i="1"/>
  <c r="EW285" i="1"/>
  <c r="EW284" i="1"/>
  <c r="EW283" i="1"/>
  <c r="EW282" i="1"/>
  <c r="EW280" i="1"/>
  <c r="EW279" i="1"/>
  <c r="EW278" i="1"/>
  <c r="EW277" i="1"/>
  <c r="EW276" i="1"/>
  <c r="EW274" i="1"/>
  <c r="EV273" i="1"/>
  <c r="EU273" i="1"/>
  <c r="ET273" i="1"/>
  <c r="ES273" i="1"/>
  <c r="ER273" i="1"/>
  <c r="EQ273" i="1"/>
  <c r="EP273" i="1"/>
  <c r="EO273" i="1"/>
  <c r="EN273" i="1"/>
  <c r="EM273" i="1"/>
  <c r="EL273" i="1"/>
  <c r="EK273" i="1"/>
  <c r="EW273" i="1" s="1"/>
  <c r="EW272" i="1"/>
  <c r="EW271" i="1"/>
  <c r="EW270" i="1"/>
  <c r="EW269" i="1"/>
  <c r="EW268" i="1"/>
  <c r="EV267" i="1"/>
  <c r="EU267" i="1"/>
  <c r="ET267" i="1"/>
  <c r="ES267" i="1"/>
  <c r="ER267" i="1"/>
  <c r="EQ267" i="1"/>
  <c r="EP267" i="1"/>
  <c r="EO267" i="1"/>
  <c r="EN267" i="1"/>
  <c r="EM267" i="1"/>
  <c r="EL267" i="1"/>
  <c r="EK267" i="1"/>
  <c r="EW266" i="1"/>
  <c r="EW265" i="1"/>
  <c r="EW264" i="1"/>
  <c r="EW263" i="1"/>
  <c r="EW262" i="1"/>
  <c r="EW261" i="1"/>
  <c r="EW260" i="1"/>
  <c r="EV259" i="1"/>
  <c r="EU259" i="1"/>
  <c r="ET259" i="1"/>
  <c r="ES259" i="1"/>
  <c r="ER259" i="1"/>
  <c r="EQ259" i="1"/>
  <c r="EP259" i="1"/>
  <c r="EO259" i="1"/>
  <c r="EN259" i="1"/>
  <c r="EM259" i="1"/>
  <c r="EL259" i="1"/>
  <c r="EK259" i="1"/>
  <c r="EW258" i="1"/>
  <c r="EW256" i="1"/>
  <c r="EW254" i="1"/>
  <c r="EW253" i="1"/>
  <c r="EW252" i="1"/>
  <c r="EW251" i="1"/>
  <c r="EW250" i="1"/>
  <c r="EW249" i="1"/>
  <c r="EW248" i="1"/>
  <c r="EW247" i="1"/>
  <c r="EW246" i="1"/>
  <c r="EW245" i="1"/>
  <c r="EW244" i="1"/>
  <c r="EW243" i="1"/>
  <c r="EW242" i="1"/>
  <c r="EW241" i="1"/>
  <c r="EW240" i="1"/>
  <c r="EW239" i="1"/>
  <c r="EV238" i="1"/>
  <c r="EU238" i="1"/>
  <c r="ET238" i="1"/>
  <c r="ES238" i="1"/>
  <c r="ER238" i="1"/>
  <c r="EQ238" i="1"/>
  <c r="EP238" i="1"/>
  <c r="EO238" i="1"/>
  <c r="EN238" i="1"/>
  <c r="EM238" i="1"/>
  <c r="EL238" i="1"/>
  <c r="EK238" i="1"/>
  <c r="EW237" i="1"/>
  <c r="EW235" i="1"/>
  <c r="EW234" i="1"/>
  <c r="EW233" i="1"/>
  <c r="EW232" i="1"/>
  <c r="EV231" i="1"/>
  <c r="EU231" i="1"/>
  <c r="ET231" i="1"/>
  <c r="ES231" i="1"/>
  <c r="ER231" i="1"/>
  <c r="EQ231" i="1"/>
  <c r="EP231" i="1"/>
  <c r="EO231" i="1"/>
  <c r="EN231" i="1"/>
  <c r="EM231" i="1"/>
  <c r="EL231" i="1"/>
  <c r="EK231" i="1"/>
  <c r="EW230" i="1"/>
  <c r="EW229" i="1"/>
  <c r="EV228" i="1"/>
  <c r="EU228" i="1"/>
  <c r="ET228" i="1"/>
  <c r="ES228" i="1"/>
  <c r="ER228" i="1"/>
  <c r="EQ228" i="1"/>
  <c r="EP228" i="1"/>
  <c r="EO228" i="1"/>
  <c r="EN228" i="1"/>
  <c r="EM228" i="1"/>
  <c r="EL228" i="1"/>
  <c r="EK228" i="1"/>
  <c r="EW227" i="1"/>
  <c r="EW226" i="1"/>
  <c r="EW225" i="1"/>
  <c r="EW224" i="1"/>
  <c r="EW223" i="1"/>
  <c r="EW222" i="1"/>
  <c r="EV221" i="1"/>
  <c r="EV46" i="1" s="1"/>
  <c r="EU221" i="1"/>
  <c r="EU46" i="1" s="1"/>
  <c r="ET221" i="1"/>
  <c r="ES221" i="1"/>
  <c r="ER221" i="1"/>
  <c r="ER46" i="1" s="1"/>
  <c r="EQ221" i="1"/>
  <c r="EP221" i="1"/>
  <c r="EO221" i="1"/>
  <c r="EN221" i="1"/>
  <c r="EN46" i="1" s="1"/>
  <c r="EM221" i="1"/>
  <c r="EM46" i="1" s="1"/>
  <c r="EL221" i="1"/>
  <c r="EK221" i="1"/>
  <c r="EV220" i="1"/>
  <c r="EV45" i="1" s="1"/>
  <c r="EU220" i="1"/>
  <c r="ET220" i="1"/>
  <c r="ES220" i="1"/>
  <c r="ER220" i="1"/>
  <c r="ER45" i="1" s="1"/>
  <c r="EQ220" i="1"/>
  <c r="EQ45" i="1" s="1"/>
  <c r="EP220" i="1"/>
  <c r="EO220" i="1"/>
  <c r="EN220" i="1"/>
  <c r="EN45" i="1" s="1"/>
  <c r="EM220" i="1"/>
  <c r="EM45" i="1" s="1"/>
  <c r="EL220" i="1"/>
  <c r="EK220" i="1"/>
  <c r="EV219" i="1"/>
  <c r="EV44" i="1" s="1"/>
  <c r="EU219" i="1"/>
  <c r="EU44" i="1" s="1"/>
  <c r="ET219" i="1"/>
  <c r="ES219" i="1"/>
  <c r="ER219" i="1"/>
  <c r="ER44" i="1" s="1"/>
  <c r="EQ219" i="1"/>
  <c r="EQ44" i="1" s="1"/>
  <c r="EP219" i="1"/>
  <c r="EO219" i="1"/>
  <c r="EN219" i="1"/>
  <c r="EN44" i="1" s="1"/>
  <c r="EM219" i="1"/>
  <c r="EM44" i="1" s="1"/>
  <c r="EL219" i="1"/>
  <c r="EK219" i="1"/>
  <c r="EV218" i="1"/>
  <c r="EV43" i="1" s="1"/>
  <c r="EU218" i="1"/>
  <c r="EU43" i="1" s="1"/>
  <c r="ET218" i="1"/>
  <c r="ES218" i="1"/>
  <c r="ER218" i="1"/>
  <c r="ER43" i="1" s="1"/>
  <c r="EQ218" i="1"/>
  <c r="EQ43" i="1" s="1"/>
  <c r="EP218" i="1"/>
  <c r="EO218" i="1"/>
  <c r="EN218" i="1"/>
  <c r="EN43" i="1" s="1"/>
  <c r="EM218" i="1"/>
  <c r="EM43" i="1" s="1"/>
  <c r="EL218" i="1"/>
  <c r="EK218" i="1"/>
  <c r="EV217" i="1"/>
  <c r="EU217" i="1"/>
  <c r="EU42" i="1" s="1"/>
  <c r="ET217" i="1"/>
  <c r="ES217" i="1"/>
  <c r="ER217" i="1"/>
  <c r="EQ217" i="1"/>
  <c r="EQ42" i="1" s="1"/>
  <c r="EP217" i="1"/>
  <c r="EO217" i="1"/>
  <c r="EN217" i="1"/>
  <c r="EM217" i="1"/>
  <c r="EM42" i="1" s="1"/>
  <c r="EL217" i="1"/>
  <c r="EK217" i="1"/>
  <c r="EW215" i="1"/>
  <c r="EW214" i="1"/>
  <c r="EW213" i="1"/>
  <c r="EW212" i="1"/>
  <c r="EW211" i="1"/>
  <c r="EW209" i="1"/>
  <c r="EW173" i="1"/>
  <c r="EW172" i="1"/>
  <c r="EW171" i="1"/>
  <c r="EW170" i="1"/>
  <c r="FZ35" i="1"/>
  <c r="EV154" i="1"/>
  <c r="EU154" i="1"/>
  <c r="ET154" i="1"/>
  <c r="GB13" i="1" s="1"/>
  <c r="ES154" i="1"/>
  <c r="GA13" i="1" s="1"/>
  <c r="ER154" i="1"/>
  <c r="EQ154" i="1"/>
  <c r="EP154" i="1"/>
  <c r="FX13" i="1" s="1"/>
  <c r="EO154" i="1"/>
  <c r="FW13" i="1" s="1"/>
  <c r="EN154" i="1"/>
  <c r="EM154" i="1"/>
  <c r="EL154" i="1"/>
  <c r="FT13" i="1" s="1"/>
  <c r="EK154" i="1"/>
  <c r="FS13" i="1" s="1"/>
  <c r="EV153" i="1"/>
  <c r="EU153" i="1"/>
  <c r="ET153" i="1"/>
  <c r="ES153" i="1"/>
  <c r="ER153" i="1"/>
  <c r="EQ153" i="1"/>
  <c r="EP153" i="1"/>
  <c r="EO153" i="1"/>
  <c r="EN153" i="1"/>
  <c r="EM153" i="1"/>
  <c r="EL153" i="1"/>
  <c r="EK153" i="1"/>
  <c r="EV152" i="1"/>
  <c r="EU152" i="1"/>
  <c r="ET152" i="1"/>
  <c r="ES152" i="1"/>
  <c r="ER152" i="1"/>
  <c r="EQ152" i="1"/>
  <c r="EP152" i="1"/>
  <c r="EO152" i="1"/>
  <c r="EN152" i="1"/>
  <c r="EM152" i="1"/>
  <c r="EL152" i="1"/>
  <c r="EK152" i="1"/>
  <c r="EV151" i="1"/>
  <c r="EU151" i="1"/>
  <c r="ET151" i="1"/>
  <c r="ES151" i="1"/>
  <c r="ER151" i="1"/>
  <c r="EQ151" i="1"/>
  <c r="EP151" i="1"/>
  <c r="EO151" i="1"/>
  <c r="EN151" i="1"/>
  <c r="EM151" i="1"/>
  <c r="EL151" i="1"/>
  <c r="EK151" i="1"/>
  <c r="EV150" i="1"/>
  <c r="EU150" i="1"/>
  <c r="ET150" i="1"/>
  <c r="ES150" i="1"/>
  <c r="ER150" i="1"/>
  <c r="EQ150" i="1"/>
  <c r="EP150" i="1"/>
  <c r="EO150" i="1"/>
  <c r="EN150" i="1"/>
  <c r="EM150" i="1"/>
  <c r="EL150" i="1"/>
  <c r="EK150" i="1"/>
  <c r="EV149" i="1"/>
  <c r="EU149" i="1"/>
  <c r="ET149" i="1"/>
  <c r="ES149" i="1"/>
  <c r="ER149" i="1"/>
  <c r="EQ149" i="1"/>
  <c r="EP149" i="1"/>
  <c r="EO149" i="1"/>
  <c r="EN149" i="1"/>
  <c r="EM149" i="1"/>
  <c r="EL149" i="1"/>
  <c r="EK149" i="1"/>
  <c r="EV148" i="1"/>
  <c r="EV147" i="1" s="1"/>
  <c r="EU148" i="1"/>
  <c r="EU147" i="1" s="1"/>
  <c r="GC31" i="1" s="1"/>
  <c r="ET148" i="1"/>
  <c r="ES148" i="1"/>
  <c r="ER148" i="1"/>
  <c r="ER147" i="1" s="1"/>
  <c r="EQ148" i="1"/>
  <c r="EP148" i="1"/>
  <c r="EO148" i="1"/>
  <c r="EN148" i="1"/>
  <c r="EN147" i="1" s="1"/>
  <c r="EM148" i="1"/>
  <c r="EL148" i="1"/>
  <c r="EK148" i="1"/>
  <c r="EV146" i="1"/>
  <c r="EU146" i="1"/>
  <c r="ET146" i="1"/>
  <c r="ES146" i="1"/>
  <c r="ER146" i="1"/>
  <c r="EQ146" i="1"/>
  <c r="EP146" i="1"/>
  <c r="EO146" i="1"/>
  <c r="EN146" i="1"/>
  <c r="EM146" i="1"/>
  <c r="EL146" i="1"/>
  <c r="EK146" i="1"/>
  <c r="EV145" i="1"/>
  <c r="EU145" i="1"/>
  <c r="EU144" i="1" s="1"/>
  <c r="GC30" i="1" s="1"/>
  <c r="ET145" i="1"/>
  <c r="ET144" i="1" s="1"/>
  <c r="GB30" i="1" s="1"/>
  <c r="ES145" i="1"/>
  <c r="ES144" i="1" s="1"/>
  <c r="GA30" i="1" s="1"/>
  <c r="ER145" i="1"/>
  <c r="EQ145" i="1"/>
  <c r="EQ144" i="1" s="1"/>
  <c r="EP145" i="1"/>
  <c r="EP144" i="1" s="1"/>
  <c r="FX30" i="1" s="1"/>
  <c r="EO145" i="1"/>
  <c r="EO144" i="1" s="1"/>
  <c r="FW30" i="1" s="1"/>
  <c r="EN145" i="1"/>
  <c r="EM145" i="1"/>
  <c r="EM144" i="1" s="1"/>
  <c r="EL145" i="1"/>
  <c r="EL144" i="1" s="1"/>
  <c r="FT30" i="1" s="1"/>
  <c r="EK145" i="1"/>
  <c r="EV143" i="1"/>
  <c r="EU143" i="1"/>
  <c r="ET143" i="1"/>
  <c r="ES143" i="1"/>
  <c r="ER143" i="1"/>
  <c r="EQ143" i="1"/>
  <c r="EP143" i="1"/>
  <c r="EO143" i="1"/>
  <c r="EN143" i="1"/>
  <c r="EM143" i="1"/>
  <c r="EL143" i="1"/>
  <c r="EK143" i="1"/>
  <c r="EV142" i="1"/>
  <c r="EU142" i="1"/>
  <c r="ET142" i="1"/>
  <c r="ES142" i="1"/>
  <c r="ER142" i="1"/>
  <c r="EQ142" i="1"/>
  <c r="EP142" i="1"/>
  <c r="EO142" i="1"/>
  <c r="EN142" i="1"/>
  <c r="EM142" i="1"/>
  <c r="EL142" i="1"/>
  <c r="EK142" i="1"/>
  <c r="EV141" i="1"/>
  <c r="EU141" i="1"/>
  <c r="ET141" i="1"/>
  <c r="ES141" i="1"/>
  <c r="ER141" i="1"/>
  <c r="EQ141" i="1"/>
  <c r="EP141" i="1"/>
  <c r="EO141" i="1"/>
  <c r="EN141" i="1"/>
  <c r="EM141" i="1"/>
  <c r="EL141" i="1"/>
  <c r="EK141" i="1"/>
  <c r="EV140" i="1"/>
  <c r="EU140" i="1"/>
  <c r="ET140" i="1"/>
  <c r="ES140" i="1"/>
  <c r="ER140" i="1"/>
  <c r="EQ140" i="1"/>
  <c r="EP140" i="1"/>
  <c r="EO140" i="1"/>
  <c r="EN140" i="1"/>
  <c r="EM140" i="1"/>
  <c r="EL140" i="1"/>
  <c r="EK140" i="1"/>
  <c r="EV139" i="1"/>
  <c r="EU139" i="1"/>
  <c r="ET139" i="1"/>
  <c r="ES139" i="1"/>
  <c r="ER139" i="1"/>
  <c r="EQ139" i="1"/>
  <c r="EP139" i="1"/>
  <c r="EO139" i="1"/>
  <c r="EO138" i="1" s="1"/>
  <c r="FW29" i="1" s="1"/>
  <c r="EN139" i="1"/>
  <c r="EM139" i="1"/>
  <c r="EL139" i="1"/>
  <c r="EK139" i="1"/>
  <c r="EV137" i="1"/>
  <c r="EU137" i="1"/>
  <c r="ET137" i="1"/>
  <c r="ES137" i="1"/>
  <c r="ER137" i="1"/>
  <c r="EQ137" i="1"/>
  <c r="EP137" i="1"/>
  <c r="EO137" i="1"/>
  <c r="EN137" i="1"/>
  <c r="EM137" i="1"/>
  <c r="EL137" i="1"/>
  <c r="EK137" i="1"/>
  <c r="EV136" i="1"/>
  <c r="EU136" i="1"/>
  <c r="ET136" i="1"/>
  <c r="ES136" i="1"/>
  <c r="ER136" i="1"/>
  <c r="EQ136" i="1"/>
  <c r="EP136" i="1"/>
  <c r="EO136" i="1"/>
  <c r="EN136" i="1"/>
  <c r="EM136" i="1"/>
  <c r="EL136" i="1"/>
  <c r="EK136" i="1"/>
  <c r="EV134" i="1"/>
  <c r="EU134" i="1"/>
  <c r="ET134" i="1"/>
  <c r="ES134" i="1"/>
  <c r="ER134" i="1"/>
  <c r="EQ134" i="1"/>
  <c r="EP134" i="1"/>
  <c r="EO134" i="1"/>
  <c r="EN134" i="1"/>
  <c r="EM134" i="1"/>
  <c r="EL134" i="1"/>
  <c r="EK134" i="1"/>
  <c r="EV133" i="1"/>
  <c r="EU133" i="1"/>
  <c r="ET133" i="1"/>
  <c r="ES133" i="1"/>
  <c r="ER133" i="1"/>
  <c r="EQ133" i="1"/>
  <c r="EP133" i="1"/>
  <c r="EO133" i="1"/>
  <c r="EN133" i="1"/>
  <c r="EM133" i="1"/>
  <c r="EL133" i="1"/>
  <c r="EK133" i="1"/>
  <c r="EV132" i="1"/>
  <c r="EU132" i="1"/>
  <c r="ET132" i="1"/>
  <c r="ES132" i="1"/>
  <c r="ER132" i="1"/>
  <c r="EQ132" i="1"/>
  <c r="EP132" i="1"/>
  <c r="EO132" i="1"/>
  <c r="EN132" i="1"/>
  <c r="EM132" i="1"/>
  <c r="EL132" i="1"/>
  <c r="EK132" i="1"/>
  <c r="EV131" i="1"/>
  <c r="EU131" i="1"/>
  <c r="ET131" i="1"/>
  <c r="ES131" i="1"/>
  <c r="ER131" i="1"/>
  <c r="EQ131" i="1"/>
  <c r="EP131" i="1"/>
  <c r="EO131" i="1"/>
  <c r="EN131" i="1"/>
  <c r="EM131" i="1"/>
  <c r="EL131" i="1"/>
  <c r="EK131" i="1"/>
  <c r="EV130" i="1"/>
  <c r="EU130" i="1"/>
  <c r="ET130" i="1"/>
  <c r="ES130" i="1"/>
  <c r="ER130" i="1"/>
  <c r="EQ130" i="1"/>
  <c r="EP130" i="1"/>
  <c r="EO130" i="1"/>
  <c r="EN130" i="1"/>
  <c r="EM130" i="1"/>
  <c r="EL130" i="1"/>
  <c r="EK130" i="1"/>
  <c r="EV129" i="1"/>
  <c r="EU129" i="1"/>
  <c r="ET129" i="1"/>
  <c r="ES129" i="1"/>
  <c r="ER129" i="1"/>
  <c r="EQ129" i="1"/>
  <c r="EP129" i="1"/>
  <c r="EO129" i="1"/>
  <c r="EN129" i="1"/>
  <c r="EM129" i="1"/>
  <c r="EL129" i="1"/>
  <c r="EK129" i="1"/>
  <c r="EV128" i="1"/>
  <c r="EU128" i="1"/>
  <c r="ET128" i="1"/>
  <c r="ES128" i="1"/>
  <c r="ER128" i="1"/>
  <c r="EQ128" i="1"/>
  <c r="EP128" i="1"/>
  <c r="EO128" i="1"/>
  <c r="EN128" i="1"/>
  <c r="EM128" i="1"/>
  <c r="EL128" i="1"/>
  <c r="EK128" i="1"/>
  <c r="GI113" i="1"/>
  <c r="GI112" i="1"/>
  <c r="GI111" i="1"/>
  <c r="GI110" i="1"/>
  <c r="EV110" i="1"/>
  <c r="EU110" i="1"/>
  <c r="ET110" i="1"/>
  <c r="ES110" i="1"/>
  <c r="ER110" i="1"/>
  <c r="EQ110" i="1"/>
  <c r="EP110" i="1"/>
  <c r="EO110" i="1"/>
  <c r="EN110" i="1"/>
  <c r="EM110" i="1"/>
  <c r="EL110" i="1"/>
  <c r="EK110" i="1"/>
  <c r="GI109" i="1"/>
  <c r="EV109" i="1"/>
  <c r="EU109" i="1"/>
  <c r="ET109" i="1"/>
  <c r="ES109" i="1"/>
  <c r="ER109" i="1"/>
  <c r="EQ109" i="1"/>
  <c r="EP109" i="1"/>
  <c r="EO109" i="1"/>
  <c r="EN109" i="1"/>
  <c r="EM109" i="1"/>
  <c r="EL109" i="1"/>
  <c r="EK109" i="1"/>
  <c r="GI108" i="1"/>
  <c r="EV108" i="1"/>
  <c r="EU108" i="1"/>
  <c r="ET108" i="1"/>
  <c r="ES108" i="1"/>
  <c r="ER108" i="1"/>
  <c r="EQ108" i="1"/>
  <c r="EP108" i="1"/>
  <c r="EO108" i="1"/>
  <c r="EN108" i="1"/>
  <c r="EM108" i="1"/>
  <c r="EL108" i="1"/>
  <c r="EK108" i="1"/>
  <c r="GI107" i="1"/>
  <c r="EV107" i="1"/>
  <c r="EU107" i="1"/>
  <c r="ET107" i="1"/>
  <c r="ES107" i="1"/>
  <c r="ER107" i="1"/>
  <c r="EQ107" i="1"/>
  <c r="EP107" i="1"/>
  <c r="EO107" i="1"/>
  <c r="EN107" i="1"/>
  <c r="EM107" i="1"/>
  <c r="EL107" i="1"/>
  <c r="EK107" i="1"/>
  <c r="EV105" i="1"/>
  <c r="EU105" i="1"/>
  <c r="ET105" i="1"/>
  <c r="ES105" i="1"/>
  <c r="ER105" i="1"/>
  <c r="EQ105" i="1"/>
  <c r="EP105" i="1"/>
  <c r="EO105" i="1"/>
  <c r="EN105" i="1"/>
  <c r="EM105" i="1"/>
  <c r="EL105" i="1"/>
  <c r="EK105" i="1"/>
  <c r="EV104" i="1"/>
  <c r="EU104" i="1"/>
  <c r="ET104" i="1"/>
  <c r="ES104" i="1"/>
  <c r="ER104" i="1"/>
  <c r="EQ104" i="1"/>
  <c r="EP104" i="1"/>
  <c r="EO104" i="1"/>
  <c r="EN104" i="1"/>
  <c r="EM104" i="1"/>
  <c r="EL104" i="1"/>
  <c r="EK104" i="1"/>
  <c r="EV103" i="1"/>
  <c r="EU103" i="1"/>
  <c r="ET103" i="1"/>
  <c r="ES103" i="1"/>
  <c r="ER103" i="1"/>
  <c r="EQ103" i="1"/>
  <c r="EP103" i="1"/>
  <c r="EO103" i="1"/>
  <c r="EN103" i="1"/>
  <c r="EM103" i="1"/>
  <c r="EL103" i="1"/>
  <c r="EK103" i="1"/>
  <c r="EV102" i="1"/>
  <c r="EU102" i="1"/>
  <c r="ET102" i="1"/>
  <c r="ES102" i="1"/>
  <c r="ER102" i="1"/>
  <c r="EQ102" i="1"/>
  <c r="EP102" i="1"/>
  <c r="EO102" i="1"/>
  <c r="EN102" i="1"/>
  <c r="EM102" i="1"/>
  <c r="EL102" i="1"/>
  <c r="EK102" i="1"/>
  <c r="EV101" i="1"/>
  <c r="EU101" i="1"/>
  <c r="ET101" i="1"/>
  <c r="ES101" i="1"/>
  <c r="ER101" i="1"/>
  <c r="EQ101" i="1"/>
  <c r="EP101" i="1"/>
  <c r="EO101" i="1"/>
  <c r="EN101" i="1"/>
  <c r="EM101" i="1"/>
  <c r="EL101" i="1"/>
  <c r="EK101" i="1"/>
  <c r="AP101" i="1"/>
  <c r="CD100" i="1"/>
  <c r="AP100" i="1"/>
  <c r="DR100" i="1" s="1"/>
  <c r="EV99" i="1"/>
  <c r="EU99" i="1"/>
  <c r="ET99" i="1"/>
  <c r="ES99" i="1"/>
  <c r="ER99" i="1"/>
  <c r="EQ99" i="1"/>
  <c r="EP99" i="1"/>
  <c r="EO99" i="1"/>
  <c r="EN99" i="1"/>
  <c r="EM99" i="1"/>
  <c r="EL99" i="1"/>
  <c r="EK99" i="1"/>
  <c r="AP99" i="1"/>
  <c r="DR99" i="1" s="1"/>
  <c r="GJ98" i="1"/>
  <c r="EW98" i="1"/>
  <c r="AP98" i="1"/>
  <c r="DR98" i="1" s="1"/>
  <c r="FN97" i="1"/>
  <c r="EV97" i="1"/>
  <c r="EU97" i="1"/>
  <c r="ET97" i="1"/>
  <c r="ES97" i="1"/>
  <c r="ER97" i="1"/>
  <c r="EQ97" i="1"/>
  <c r="EP97" i="1"/>
  <c r="EO97" i="1"/>
  <c r="EN97" i="1"/>
  <c r="EM97" i="1"/>
  <c r="EL97" i="1"/>
  <c r="EK97" i="1"/>
  <c r="AP97" i="1"/>
  <c r="FN96" i="1"/>
  <c r="EV96" i="1"/>
  <c r="EU96" i="1"/>
  <c r="ET96" i="1"/>
  <c r="ES96" i="1"/>
  <c r="ER96" i="1"/>
  <c r="EQ96" i="1"/>
  <c r="EP96" i="1"/>
  <c r="EO96" i="1"/>
  <c r="EN96" i="1"/>
  <c r="EM96" i="1"/>
  <c r="EL96" i="1"/>
  <c r="EK96" i="1"/>
  <c r="CD96" i="1"/>
  <c r="AP96" i="1"/>
  <c r="DR96" i="1" s="1"/>
  <c r="FN95" i="1"/>
  <c r="EV95" i="1"/>
  <c r="EU95" i="1"/>
  <c r="ET95" i="1"/>
  <c r="ES95" i="1"/>
  <c r="ER95" i="1"/>
  <c r="EQ95" i="1"/>
  <c r="EP95" i="1"/>
  <c r="EO95" i="1"/>
  <c r="EN95" i="1"/>
  <c r="EM95" i="1"/>
  <c r="EL95" i="1"/>
  <c r="EK95" i="1"/>
  <c r="AP95" i="1"/>
  <c r="CD95" i="1" s="1"/>
  <c r="FN94" i="1"/>
  <c r="EV94" i="1"/>
  <c r="EU94" i="1"/>
  <c r="ET94" i="1"/>
  <c r="ES94" i="1"/>
  <c r="ER94" i="1"/>
  <c r="EQ94" i="1"/>
  <c r="EP94" i="1"/>
  <c r="EO94" i="1"/>
  <c r="EN94" i="1"/>
  <c r="EM94" i="1"/>
  <c r="EL94" i="1"/>
  <c r="EK94" i="1"/>
  <c r="AP94" i="1"/>
  <c r="DR94" i="1" s="1"/>
  <c r="EV93" i="1"/>
  <c r="EU93" i="1"/>
  <c r="EU92" i="1" s="1"/>
  <c r="GC26" i="1" s="1"/>
  <c r="ET93" i="1"/>
  <c r="ES93" i="1"/>
  <c r="ES92" i="1" s="1"/>
  <c r="GA26" i="1" s="1"/>
  <c r="ER93" i="1"/>
  <c r="EQ93" i="1"/>
  <c r="EQ92" i="1" s="1"/>
  <c r="FY26" i="1" s="1"/>
  <c r="EP93" i="1"/>
  <c r="EO93" i="1"/>
  <c r="EN93" i="1"/>
  <c r="EN92" i="1" s="1"/>
  <c r="FV26" i="1" s="1"/>
  <c r="EM93" i="1"/>
  <c r="EM92" i="1" s="1"/>
  <c r="FU26" i="1" s="1"/>
  <c r="EL93" i="1"/>
  <c r="EK93" i="1"/>
  <c r="BJ93" i="1"/>
  <c r="AP93" i="1"/>
  <c r="DR93" i="1" s="1"/>
  <c r="CD92" i="1"/>
  <c r="AP92" i="1"/>
  <c r="BJ92" i="1" s="1"/>
  <c r="EV91" i="1"/>
  <c r="EU91" i="1"/>
  <c r="ET91" i="1"/>
  <c r="ES91" i="1"/>
  <c r="ER91" i="1"/>
  <c r="EQ91" i="1"/>
  <c r="EP91" i="1"/>
  <c r="EO91" i="1"/>
  <c r="EN91" i="1"/>
  <c r="EM91" i="1"/>
  <c r="EL91" i="1"/>
  <c r="EK91" i="1"/>
  <c r="AP91" i="1"/>
  <c r="EV90" i="1"/>
  <c r="EU90" i="1"/>
  <c r="ET90" i="1"/>
  <c r="ES90" i="1"/>
  <c r="ER90" i="1"/>
  <c r="EQ90" i="1"/>
  <c r="EP90" i="1"/>
  <c r="EO90" i="1"/>
  <c r="EN90" i="1"/>
  <c r="EM90" i="1"/>
  <c r="EL90" i="1"/>
  <c r="EK90" i="1"/>
  <c r="CD90" i="1"/>
  <c r="AP90" i="1"/>
  <c r="BJ90" i="1" s="1"/>
  <c r="EV89" i="1"/>
  <c r="EU89" i="1"/>
  <c r="ET89" i="1"/>
  <c r="ES89" i="1"/>
  <c r="ER89" i="1"/>
  <c r="EQ89" i="1"/>
  <c r="EP89" i="1"/>
  <c r="EO89" i="1"/>
  <c r="EN89" i="1"/>
  <c r="EM89" i="1"/>
  <c r="EL89" i="1"/>
  <c r="EK89" i="1"/>
  <c r="CD89" i="1"/>
  <c r="AP89" i="1"/>
  <c r="DR89" i="1" s="1"/>
  <c r="EV88" i="1"/>
  <c r="EU88" i="1"/>
  <c r="ET88" i="1"/>
  <c r="ES88" i="1"/>
  <c r="ER88" i="1"/>
  <c r="EQ88" i="1"/>
  <c r="EP88" i="1"/>
  <c r="EO88" i="1"/>
  <c r="EN88" i="1"/>
  <c r="EM88" i="1"/>
  <c r="EL88" i="1"/>
  <c r="EK88" i="1"/>
  <c r="AP88" i="1"/>
  <c r="DR88" i="1" s="1"/>
  <c r="EV87" i="1"/>
  <c r="EU87" i="1"/>
  <c r="ET87" i="1"/>
  <c r="ES87" i="1"/>
  <c r="ER87" i="1"/>
  <c r="EQ87" i="1"/>
  <c r="EP87" i="1"/>
  <c r="EO87" i="1"/>
  <c r="EN87" i="1"/>
  <c r="EM87" i="1"/>
  <c r="EL87" i="1"/>
  <c r="EK87" i="1"/>
  <c r="AP87" i="1"/>
  <c r="DR87" i="1" s="1"/>
  <c r="EV86" i="1"/>
  <c r="EU86" i="1"/>
  <c r="ET86" i="1"/>
  <c r="ES86" i="1"/>
  <c r="ER86" i="1"/>
  <c r="EQ86" i="1"/>
  <c r="EP86" i="1"/>
  <c r="EO86" i="1"/>
  <c r="EN86" i="1"/>
  <c r="EM86" i="1"/>
  <c r="EL86" i="1"/>
  <c r="EK86" i="1"/>
  <c r="AP86" i="1"/>
  <c r="DR86" i="1" s="1"/>
  <c r="EV85" i="1"/>
  <c r="EU85" i="1"/>
  <c r="ET85" i="1"/>
  <c r="ES85" i="1"/>
  <c r="ER85" i="1"/>
  <c r="EQ85" i="1"/>
  <c r="EP85" i="1"/>
  <c r="EO85" i="1"/>
  <c r="EN85" i="1"/>
  <c r="EM85" i="1"/>
  <c r="EL85" i="1"/>
  <c r="EK85" i="1"/>
  <c r="EK84" i="1" s="1"/>
  <c r="FS25" i="1" s="1"/>
  <c r="AP85" i="1"/>
  <c r="CX85" i="1" s="1"/>
  <c r="AP84" i="1"/>
  <c r="DR84" i="1" s="1"/>
  <c r="EV83" i="1"/>
  <c r="EU83" i="1"/>
  <c r="ET83" i="1"/>
  <c r="ES83" i="1"/>
  <c r="ER83" i="1"/>
  <c r="EQ83" i="1"/>
  <c r="EP83" i="1"/>
  <c r="EO83" i="1"/>
  <c r="EN83" i="1"/>
  <c r="EM83" i="1"/>
  <c r="EL83" i="1"/>
  <c r="EK83" i="1"/>
  <c r="AP83" i="1"/>
  <c r="CX83" i="1" s="1"/>
  <c r="CD82" i="1"/>
  <c r="AP82" i="1"/>
  <c r="BJ82" i="1" s="1"/>
  <c r="EV81" i="1"/>
  <c r="EU81" i="1"/>
  <c r="ET81" i="1"/>
  <c r="ES81" i="1"/>
  <c r="ER81" i="1"/>
  <c r="EQ81" i="1"/>
  <c r="EP81" i="1"/>
  <c r="EO81" i="1"/>
  <c r="EN81" i="1"/>
  <c r="EM81" i="1"/>
  <c r="EL81" i="1"/>
  <c r="EK81" i="1"/>
  <c r="CD81" i="1"/>
  <c r="AP81" i="1"/>
  <c r="AP80" i="1"/>
  <c r="EV79" i="1"/>
  <c r="EU79" i="1"/>
  <c r="ET79" i="1"/>
  <c r="ES79" i="1"/>
  <c r="ER79" i="1"/>
  <c r="EQ79" i="1"/>
  <c r="EP79" i="1"/>
  <c r="EO79" i="1"/>
  <c r="EN79" i="1"/>
  <c r="EM79" i="1"/>
  <c r="EL79" i="1"/>
  <c r="EK79" i="1"/>
  <c r="BJ79" i="1"/>
  <c r="AP79" i="1"/>
  <c r="DR79" i="1" s="1"/>
  <c r="EV78" i="1"/>
  <c r="EU78" i="1"/>
  <c r="ET78" i="1"/>
  <c r="ES78" i="1"/>
  <c r="ER78" i="1"/>
  <c r="EQ78" i="1"/>
  <c r="EP78" i="1"/>
  <c r="EO78" i="1"/>
  <c r="EN78" i="1"/>
  <c r="EM78" i="1"/>
  <c r="EL78" i="1"/>
  <c r="EK78" i="1"/>
  <c r="AP78" i="1"/>
  <c r="DR78" i="1" s="1"/>
  <c r="EV77" i="1"/>
  <c r="EU77" i="1"/>
  <c r="ET77" i="1"/>
  <c r="ES77" i="1"/>
  <c r="ER77" i="1"/>
  <c r="EQ77" i="1"/>
  <c r="EP77" i="1"/>
  <c r="EO77" i="1"/>
  <c r="EN77" i="1"/>
  <c r="EM77" i="1"/>
  <c r="EL77" i="1"/>
  <c r="EK77" i="1"/>
  <c r="AP77" i="1"/>
  <c r="GR76" i="1"/>
  <c r="EV76" i="1"/>
  <c r="EU76" i="1"/>
  <c r="ET76" i="1"/>
  <c r="ES76" i="1"/>
  <c r="ER76" i="1"/>
  <c r="EQ76" i="1"/>
  <c r="EP76" i="1"/>
  <c r="EO76" i="1"/>
  <c r="EN76" i="1"/>
  <c r="EM76" i="1"/>
  <c r="EL76" i="1"/>
  <c r="EK76" i="1"/>
  <c r="AP76" i="1"/>
  <c r="DR76" i="1" s="1"/>
  <c r="GR75" i="1"/>
  <c r="EV75" i="1"/>
  <c r="EU75" i="1"/>
  <c r="ET75" i="1"/>
  <c r="ES75" i="1"/>
  <c r="ER75" i="1"/>
  <c r="EQ75" i="1"/>
  <c r="EP75" i="1"/>
  <c r="EO75" i="1"/>
  <c r="EN75" i="1"/>
  <c r="EM75" i="1"/>
  <c r="EL75" i="1"/>
  <c r="EK75" i="1"/>
  <c r="AP75" i="1"/>
  <c r="DR75" i="1" s="1"/>
  <c r="EV74" i="1"/>
  <c r="EU74" i="1"/>
  <c r="ET74" i="1"/>
  <c r="ES74" i="1"/>
  <c r="ER74" i="1"/>
  <c r="EQ74" i="1"/>
  <c r="EP74" i="1"/>
  <c r="EO74" i="1"/>
  <c r="EN74" i="1"/>
  <c r="EM74" i="1"/>
  <c r="EL74" i="1"/>
  <c r="EK74" i="1"/>
  <c r="AP74" i="1"/>
  <c r="CD74" i="1" s="1"/>
  <c r="GR73" i="1"/>
  <c r="EV73" i="1"/>
  <c r="EU73" i="1"/>
  <c r="ET73" i="1"/>
  <c r="ES73" i="1"/>
  <c r="ER73" i="1"/>
  <c r="EQ73" i="1"/>
  <c r="EP73" i="1"/>
  <c r="EO73" i="1"/>
  <c r="EN73" i="1"/>
  <c r="EM73" i="1"/>
  <c r="EL73" i="1"/>
  <c r="EK73" i="1"/>
  <c r="CD73" i="1"/>
  <c r="AP73" i="1"/>
  <c r="BJ73" i="1" s="1"/>
  <c r="GR72" i="1"/>
  <c r="EV72" i="1"/>
  <c r="EU72" i="1"/>
  <c r="ET72" i="1"/>
  <c r="ES72" i="1"/>
  <c r="ER72" i="1"/>
  <c r="EQ72" i="1"/>
  <c r="EP72" i="1"/>
  <c r="EO72" i="1"/>
  <c r="EN72" i="1"/>
  <c r="EM72" i="1"/>
  <c r="EL72" i="1"/>
  <c r="EK72" i="1"/>
  <c r="AP72" i="1"/>
  <c r="GY71" i="1"/>
  <c r="GW71" i="1"/>
  <c r="GU71" i="1"/>
  <c r="GR71" i="1"/>
  <c r="EV71" i="1"/>
  <c r="EU71" i="1"/>
  <c r="ET71" i="1"/>
  <c r="ES71" i="1"/>
  <c r="ER71" i="1"/>
  <c r="EQ71" i="1"/>
  <c r="EP71" i="1"/>
  <c r="EO71" i="1"/>
  <c r="EN71" i="1"/>
  <c r="EM71" i="1"/>
  <c r="EL71" i="1"/>
  <c r="EK71" i="1"/>
  <c r="AP71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AP70" i="1"/>
  <c r="DR70" i="1" s="1"/>
  <c r="EV69" i="1"/>
  <c r="EU69" i="1"/>
  <c r="ET69" i="1"/>
  <c r="ES69" i="1"/>
  <c r="ER69" i="1"/>
  <c r="EQ69" i="1"/>
  <c r="EP69" i="1"/>
  <c r="EO69" i="1"/>
  <c r="EN69" i="1"/>
  <c r="EM69" i="1"/>
  <c r="EL69" i="1"/>
  <c r="EK69" i="1"/>
  <c r="BJ69" i="1"/>
  <c r="AP69" i="1"/>
  <c r="DR69" i="1" s="1"/>
  <c r="EV68" i="1"/>
  <c r="EU68" i="1"/>
  <c r="ET68" i="1"/>
  <c r="ES68" i="1"/>
  <c r="ER68" i="1"/>
  <c r="EQ68" i="1"/>
  <c r="EP68" i="1"/>
  <c r="EO68" i="1"/>
  <c r="EN68" i="1"/>
  <c r="EM68" i="1"/>
  <c r="EL68" i="1"/>
  <c r="EK68" i="1"/>
  <c r="AP68" i="1"/>
  <c r="DR68" i="1" s="1"/>
  <c r="EV67" i="1"/>
  <c r="EU67" i="1"/>
  <c r="ET67" i="1"/>
  <c r="ES67" i="1"/>
  <c r="ER67" i="1"/>
  <c r="EQ67" i="1"/>
  <c r="EP67" i="1"/>
  <c r="EO67" i="1"/>
  <c r="EN67" i="1"/>
  <c r="EM67" i="1"/>
  <c r="EL67" i="1"/>
  <c r="EK67" i="1"/>
  <c r="AP67" i="1"/>
  <c r="DR67" i="1" s="1"/>
  <c r="FN66" i="1"/>
  <c r="EV66" i="1"/>
  <c r="EU66" i="1"/>
  <c r="ET66" i="1"/>
  <c r="ES66" i="1"/>
  <c r="ER66" i="1"/>
  <c r="EQ66" i="1"/>
  <c r="EP66" i="1"/>
  <c r="EO66" i="1"/>
  <c r="EN66" i="1"/>
  <c r="EM66" i="1"/>
  <c r="EL66" i="1"/>
  <c r="EK66" i="1"/>
  <c r="AP66" i="1"/>
  <c r="DR66" i="1" s="1"/>
  <c r="FN65" i="1"/>
  <c r="EV65" i="1"/>
  <c r="EU65" i="1"/>
  <c r="ET65" i="1"/>
  <c r="ES65" i="1"/>
  <c r="ER65" i="1"/>
  <c r="EQ65" i="1"/>
  <c r="EP65" i="1"/>
  <c r="EO65" i="1"/>
  <c r="EN65" i="1"/>
  <c r="EM65" i="1"/>
  <c r="EL65" i="1"/>
  <c r="EK65" i="1"/>
  <c r="AP65" i="1"/>
  <c r="DR65" i="1" s="1"/>
  <c r="FN64" i="1"/>
  <c r="EV64" i="1"/>
  <c r="EU64" i="1"/>
  <c r="ET64" i="1"/>
  <c r="ES64" i="1"/>
  <c r="ER64" i="1"/>
  <c r="EQ64" i="1"/>
  <c r="EP64" i="1"/>
  <c r="EP63" i="1" s="1"/>
  <c r="FX23" i="1" s="1"/>
  <c r="EO64" i="1"/>
  <c r="EN64" i="1"/>
  <c r="EM64" i="1"/>
  <c r="EL64" i="1"/>
  <c r="EK64" i="1"/>
  <c r="AP64" i="1"/>
  <c r="DR64" i="1" s="1"/>
  <c r="FN63" i="1"/>
  <c r="AP63" i="1"/>
  <c r="DR63" i="1" s="1"/>
  <c r="EV62" i="1"/>
  <c r="EU62" i="1"/>
  <c r="ET62" i="1"/>
  <c r="ES62" i="1"/>
  <c r="ER62" i="1"/>
  <c r="EQ62" i="1"/>
  <c r="EP62" i="1"/>
  <c r="EO62" i="1"/>
  <c r="EN62" i="1"/>
  <c r="EM62" i="1"/>
  <c r="EL62" i="1"/>
  <c r="EK62" i="1"/>
  <c r="AP62" i="1"/>
  <c r="DR62" i="1" s="1"/>
  <c r="EV61" i="1"/>
  <c r="EU61" i="1"/>
  <c r="ET61" i="1"/>
  <c r="ES61" i="1"/>
  <c r="ER61" i="1"/>
  <c r="EQ61" i="1"/>
  <c r="EP61" i="1"/>
  <c r="EO61" i="1"/>
  <c r="EN61" i="1"/>
  <c r="EM61" i="1"/>
  <c r="EL61" i="1"/>
  <c r="EK61" i="1"/>
  <c r="AP61" i="1"/>
  <c r="BJ61" i="1" s="1"/>
  <c r="EV60" i="1"/>
  <c r="EU60" i="1"/>
  <c r="ET60" i="1"/>
  <c r="ES60" i="1"/>
  <c r="ER60" i="1"/>
  <c r="EQ60" i="1"/>
  <c r="EP60" i="1"/>
  <c r="EO60" i="1"/>
  <c r="EN60" i="1"/>
  <c r="EM60" i="1"/>
  <c r="EL60" i="1"/>
  <c r="EK60" i="1"/>
  <c r="AP60" i="1"/>
  <c r="BJ60" i="1" s="1"/>
  <c r="EV59" i="1"/>
  <c r="EU59" i="1"/>
  <c r="ET59" i="1"/>
  <c r="ES59" i="1"/>
  <c r="ER59" i="1"/>
  <c r="EQ59" i="1"/>
  <c r="EP59" i="1"/>
  <c r="EO59" i="1"/>
  <c r="EN59" i="1"/>
  <c r="EM59" i="1"/>
  <c r="EL59" i="1"/>
  <c r="EK59" i="1"/>
  <c r="AP59" i="1"/>
  <c r="EV58" i="1"/>
  <c r="EU58" i="1"/>
  <c r="ET58" i="1"/>
  <c r="ES58" i="1"/>
  <c r="ER58" i="1"/>
  <c r="EQ58" i="1"/>
  <c r="EP58" i="1"/>
  <c r="EO58" i="1"/>
  <c r="EN58" i="1"/>
  <c r="EM58" i="1"/>
  <c r="EL58" i="1"/>
  <c r="EK58" i="1"/>
  <c r="EV57" i="1"/>
  <c r="EU57" i="1"/>
  <c r="ET57" i="1"/>
  <c r="ES57" i="1"/>
  <c r="ER57" i="1"/>
  <c r="EQ57" i="1"/>
  <c r="EP57" i="1"/>
  <c r="EO57" i="1"/>
  <c r="EN57" i="1"/>
  <c r="EM57" i="1"/>
  <c r="EL57" i="1"/>
  <c r="EK57" i="1"/>
  <c r="EV55" i="1"/>
  <c r="EU55" i="1"/>
  <c r="ET55" i="1"/>
  <c r="ES55" i="1"/>
  <c r="ER55" i="1"/>
  <c r="EQ55" i="1"/>
  <c r="EP55" i="1"/>
  <c r="EO55" i="1"/>
  <c r="EN55" i="1"/>
  <c r="EN53" i="1" s="1"/>
  <c r="FV21" i="1" s="1"/>
  <c r="EM55" i="1"/>
  <c r="EL55" i="1"/>
  <c r="EK55" i="1"/>
  <c r="EK53" i="1" s="1"/>
  <c r="FS21" i="1" s="1"/>
  <c r="EV54" i="1"/>
  <c r="EV53" i="1" s="1"/>
  <c r="GD21" i="1" s="1"/>
  <c r="EU54" i="1"/>
  <c r="ET54" i="1"/>
  <c r="ES54" i="1"/>
  <c r="ER54" i="1"/>
  <c r="EQ54" i="1"/>
  <c r="EP54" i="1"/>
  <c r="EO54" i="1"/>
  <c r="EN54" i="1"/>
  <c r="EM54" i="1"/>
  <c r="EL54" i="1"/>
  <c r="EK54" i="1"/>
  <c r="ES53" i="1"/>
  <c r="GA21" i="1" s="1"/>
  <c r="EO53" i="1"/>
  <c r="EV52" i="1"/>
  <c r="EU52" i="1"/>
  <c r="ET52" i="1"/>
  <c r="ES52" i="1"/>
  <c r="ER52" i="1"/>
  <c r="EQ52" i="1"/>
  <c r="EP52" i="1"/>
  <c r="EO52" i="1"/>
  <c r="EN52" i="1"/>
  <c r="EM52" i="1"/>
  <c r="EL52" i="1"/>
  <c r="EK52" i="1"/>
  <c r="EV51" i="1"/>
  <c r="EU51" i="1"/>
  <c r="ET51" i="1"/>
  <c r="ES51" i="1"/>
  <c r="ER51" i="1"/>
  <c r="EQ51" i="1"/>
  <c r="EP51" i="1"/>
  <c r="EO51" i="1"/>
  <c r="EN51" i="1"/>
  <c r="EM51" i="1"/>
  <c r="EL51" i="1"/>
  <c r="EK51" i="1"/>
  <c r="EV50" i="1"/>
  <c r="EU50" i="1"/>
  <c r="ET50" i="1"/>
  <c r="ES50" i="1"/>
  <c r="ER50" i="1"/>
  <c r="EQ50" i="1"/>
  <c r="EP50" i="1"/>
  <c r="EO50" i="1"/>
  <c r="EN50" i="1"/>
  <c r="EM50" i="1"/>
  <c r="EL50" i="1"/>
  <c r="EK50" i="1"/>
  <c r="AP50" i="1"/>
  <c r="CD50" i="1" s="1"/>
  <c r="EV49" i="1"/>
  <c r="EU49" i="1"/>
  <c r="ET49" i="1"/>
  <c r="ES49" i="1"/>
  <c r="ER49" i="1"/>
  <c r="EQ49" i="1"/>
  <c r="EP49" i="1"/>
  <c r="EO49" i="1"/>
  <c r="EN49" i="1"/>
  <c r="EM49" i="1"/>
  <c r="EL49" i="1"/>
  <c r="EK49" i="1"/>
  <c r="AP49" i="1"/>
  <c r="EV48" i="1"/>
  <c r="EU48" i="1"/>
  <c r="ET48" i="1"/>
  <c r="ES48" i="1"/>
  <c r="ER48" i="1"/>
  <c r="EQ48" i="1"/>
  <c r="EP48" i="1"/>
  <c r="EO48" i="1"/>
  <c r="EN48" i="1"/>
  <c r="EM48" i="1"/>
  <c r="EL48" i="1"/>
  <c r="EK48" i="1"/>
  <c r="AP48" i="1"/>
  <c r="DR48" i="1" s="1"/>
  <c r="EV47" i="1"/>
  <c r="EU47" i="1"/>
  <c r="ET47" i="1"/>
  <c r="ES47" i="1"/>
  <c r="ER47" i="1"/>
  <c r="EQ47" i="1"/>
  <c r="EP47" i="1"/>
  <c r="EO47" i="1"/>
  <c r="EN47" i="1"/>
  <c r="EM47" i="1"/>
  <c r="EL47" i="1"/>
  <c r="EK47" i="1"/>
  <c r="BJ47" i="1"/>
  <c r="AP47" i="1"/>
  <c r="DR47" i="1" s="1"/>
  <c r="ET46" i="1"/>
  <c r="ES46" i="1"/>
  <c r="EQ46" i="1"/>
  <c r="EP46" i="1"/>
  <c r="EO46" i="1"/>
  <c r="EL46" i="1"/>
  <c r="EK46" i="1"/>
  <c r="CD46" i="1"/>
  <c r="AP46" i="1"/>
  <c r="EU45" i="1"/>
  <c r="ET45" i="1"/>
  <c r="ES45" i="1"/>
  <c r="EP45" i="1"/>
  <c r="EO45" i="1"/>
  <c r="EL45" i="1"/>
  <c r="EK45" i="1"/>
  <c r="DR45" i="1"/>
  <c r="AP45" i="1"/>
  <c r="ET44" i="1"/>
  <c r="ES44" i="1"/>
  <c r="EP44" i="1"/>
  <c r="EO44" i="1"/>
  <c r="EL44" i="1"/>
  <c r="EK44" i="1"/>
  <c r="DR44" i="1"/>
  <c r="BJ44" i="1"/>
  <c r="AP44" i="1"/>
  <c r="ET43" i="1"/>
  <c r="ES43" i="1"/>
  <c r="EP43" i="1"/>
  <c r="EO43" i="1"/>
  <c r="EL43" i="1"/>
  <c r="EK43" i="1"/>
  <c r="DR43" i="1"/>
  <c r="AP43" i="1"/>
  <c r="EV42" i="1"/>
  <c r="ET42" i="1"/>
  <c r="ES42" i="1"/>
  <c r="ER42" i="1"/>
  <c r="EP42" i="1"/>
  <c r="EO42" i="1"/>
  <c r="EN42" i="1"/>
  <c r="EL42" i="1"/>
  <c r="EK42" i="1"/>
  <c r="CD42" i="1"/>
  <c r="AP42" i="1"/>
  <c r="AP41" i="1"/>
  <c r="EV40" i="1"/>
  <c r="EU40" i="1"/>
  <c r="ET40" i="1"/>
  <c r="ES40" i="1"/>
  <c r="ER40" i="1"/>
  <c r="EQ40" i="1"/>
  <c r="EP40" i="1"/>
  <c r="EO40" i="1"/>
  <c r="EN40" i="1"/>
  <c r="EM40" i="1"/>
  <c r="EL40" i="1"/>
  <c r="EK40" i="1"/>
  <c r="AP40" i="1"/>
  <c r="EV39" i="1"/>
  <c r="EU39" i="1"/>
  <c r="ET39" i="1"/>
  <c r="ES39" i="1"/>
  <c r="ER39" i="1"/>
  <c r="EQ39" i="1"/>
  <c r="EP39" i="1"/>
  <c r="EO39" i="1"/>
  <c r="EN39" i="1"/>
  <c r="EM39" i="1"/>
  <c r="EL39" i="1"/>
  <c r="EK39" i="1"/>
  <c r="CD39" i="1"/>
  <c r="BJ39" i="1"/>
  <c r="AP39" i="1"/>
  <c r="DR39" i="1" s="1"/>
  <c r="EV38" i="1"/>
  <c r="EU38" i="1"/>
  <c r="ET38" i="1"/>
  <c r="ES38" i="1"/>
  <c r="ER38" i="1"/>
  <c r="EQ38" i="1"/>
  <c r="EP38" i="1"/>
  <c r="EO38" i="1"/>
  <c r="EN38" i="1"/>
  <c r="EM38" i="1"/>
  <c r="EL38" i="1"/>
  <c r="EK38" i="1"/>
  <c r="AP38" i="1"/>
  <c r="DR38" i="1" s="1"/>
  <c r="EV37" i="1"/>
  <c r="EU37" i="1"/>
  <c r="ET37" i="1"/>
  <c r="ES37" i="1"/>
  <c r="ER37" i="1"/>
  <c r="EQ37" i="1"/>
  <c r="EP37" i="1"/>
  <c r="EO37" i="1"/>
  <c r="EN37" i="1"/>
  <c r="EM37" i="1"/>
  <c r="EL37" i="1"/>
  <c r="EK37" i="1"/>
  <c r="AP37" i="1"/>
  <c r="DR37" i="1" s="1"/>
  <c r="GE36" i="1"/>
  <c r="EV36" i="1"/>
  <c r="EU36" i="1"/>
  <c r="ET36" i="1"/>
  <c r="ES36" i="1"/>
  <c r="ER36" i="1"/>
  <c r="EQ36" i="1"/>
  <c r="EP36" i="1"/>
  <c r="EO36" i="1"/>
  <c r="EN36" i="1"/>
  <c r="EM36" i="1"/>
  <c r="EL36" i="1"/>
  <c r="EK36" i="1"/>
  <c r="AP36" i="1"/>
  <c r="DR36" i="1" s="1"/>
  <c r="G36" i="1"/>
  <c r="FV35" i="1"/>
  <c r="FN35" i="1"/>
  <c r="AP35" i="1"/>
  <c r="DR35" i="1" s="1"/>
  <c r="FN34" i="1"/>
  <c r="EV34" i="1"/>
  <c r="EU34" i="1"/>
  <c r="ET34" i="1"/>
  <c r="ES34" i="1"/>
  <c r="ER34" i="1"/>
  <c r="EQ34" i="1"/>
  <c r="EP34" i="1"/>
  <c r="EO34" i="1"/>
  <c r="EN34" i="1"/>
  <c r="EM34" i="1"/>
  <c r="EL34" i="1"/>
  <c r="EK34" i="1"/>
  <c r="AP34" i="1"/>
  <c r="DR34" i="1" s="1"/>
  <c r="G34" i="1"/>
  <c r="L17" i="1" s="1"/>
  <c r="N17" i="1" s="1"/>
  <c r="HQ33" i="1"/>
  <c r="FN33" i="1"/>
  <c r="AP33" i="1"/>
  <c r="BJ33" i="1" s="1"/>
  <c r="G33" i="1"/>
  <c r="L16" i="1" s="1"/>
  <c r="N16" i="1" s="1"/>
  <c r="GE32" i="1"/>
  <c r="FN32" i="1"/>
  <c r="AP32" i="1"/>
  <c r="DR32" i="1" s="1"/>
  <c r="GD31" i="1"/>
  <c r="FZ31" i="1"/>
  <c r="FV31" i="1"/>
  <c r="AP31" i="1"/>
  <c r="DR31" i="1" s="1"/>
  <c r="FY30" i="1"/>
  <c r="FU30" i="1"/>
  <c r="AP30" i="1"/>
  <c r="DR30" i="1" s="1"/>
  <c r="G30" i="1"/>
  <c r="L13" i="1" s="1"/>
  <c r="N13" i="1" s="1"/>
  <c r="AP29" i="1"/>
  <c r="DR29" i="1" s="1"/>
  <c r="AP28" i="1"/>
  <c r="G28" i="1"/>
  <c r="GD27" i="1"/>
  <c r="GC27" i="1"/>
  <c r="GB27" i="1"/>
  <c r="GA27" i="1"/>
  <c r="FZ27" i="1"/>
  <c r="FY27" i="1"/>
  <c r="FX27" i="1"/>
  <c r="FW27" i="1"/>
  <c r="FV27" i="1"/>
  <c r="FU27" i="1"/>
  <c r="FT27" i="1"/>
  <c r="FS27" i="1"/>
  <c r="AP27" i="1"/>
  <c r="DR27" i="1" s="1"/>
  <c r="G27" i="1"/>
  <c r="AP26" i="1"/>
  <c r="P26" i="1"/>
  <c r="O26" i="1"/>
  <c r="J26" i="1"/>
  <c r="J27" i="1" s="1"/>
  <c r="J28" i="1" s="1"/>
  <c r="J29" i="1" s="1"/>
  <c r="J30" i="1" s="1"/>
  <c r="J31" i="1" s="1"/>
  <c r="J32" i="1" s="1"/>
  <c r="J33" i="1" s="1"/>
  <c r="J34" i="1" s="1"/>
  <c r="G26" i="1"/>
  <c r="L9" i="1" s="1"/>
  <c r="N9" i="1" s="1"/>
  <c r="HQ25" i="1"/>
  <c r="AP25" i="1"/>
  <c r="CD25" i="1" s="1"/>
  <c r="I25" i="1"/>
  <c r="AP24" i="1"/>
  <c r="DR24" i="1" s="1"/>
  <c r="HQ23" i="1"/>
  <c r="AP23" i="1"/>
  <c r="AP22" i="1"/>
  <c r="HP21" i="1"/>
  <c r="HO21" i="1" s="1"/>
  <c r="HN21" i="1"/>
  <c r="HM21" i="1" s="1"/>
  <c r="HL21" i="1"/>
  <c r="HK21" i="1" s="1"/>
  <c r="HJ21" i="1"/>
  <c r="HI21" i="1" s="1"/>
  <c r="HH21" i="1"/>
  <c r="HG21" i="1" s="1"/>
  <c r="HF21" i="1"/>
  <c r="HE21" i="1" s="1"/>
  <c r="HD21" i="1"/>
  <c r="HC21" i="1" s="1"/>
  <c r="HB21" i="1"/>
  <c r="HA21" i="1" s="1"/>
  <c r="GZ21" i="1"/>
  <c r="GY21" i="1" s="1"/>
  <c r="GX21" i="1"/>
  <c r="GW21" i="1" s="1"/>
  <c r="GV21" i="1"/>
  <c r="GU21" i="1" s="1"/>
  <c r="GT21" i="1"/>
  <c r="GS21" i="1" s="1"/>
  <c r="AP21" i="1"/>
  <c r="DR21" i="1" s="1"/>
  <c r="AF21" i="1"/>
  <c r="AG21" i="1" s="1"/>
  <c r="AP20" i="1"/>
  <c r="FB19" i="1"/>
  <c r="ER19" i="1"/>
  <c r="HG31" i="1" s="1"/>
  <c r="EN19" i="1"/>
  <c r="GY31" i="1" s="1"/>
  <c r="AP19" i="1"/>
  <c r="N19" i="1"/>
  <c r="L19" i="1"/>
  <c r="GE18" i="1"/>
  <c r="AP18" i="1"/>
  <c r="AP17" i="1"/>
  <c r="AP16" i="1"/>
  <c r="I16" i="1"/>
  <c r="GL15" i="1"/>
  <c r="GK15" i="1" s="1"/>
  <c r="AP15" i="1"/>
  <c r="I15" i="1"/>
  <c r="GE14" i="1"/>
  <c r="AP14" i="1"/>
  <c r="DR14" i="1" s="1"/>
  <c r="I14" i="1"/>
  <c r="HQ13" i="1"/>
  <c r="GD13" i="1"/>
  <c r="GC13" i="1"/>
  <c r="FZ13" i="1"/>
  <c r="FY13" i="1"/>
  <c r="FV13" i="1"/>
  <c r="FU13" i="1"/>
  <c r="BJ13" i="1"/>
  <c r="AP13" i="1"/>
  <c r="DR13" i="1" s="1"/>
  <c r="I13" i="1"/>
  <c r="AP12" i="1"/>
  <c r="I12" i="1"/>
  <c r="HP11" i="1"/>
  <c r="HO9" i="1" s="1"/>
  <c r="HN11" i="1"/>
  <c r="HM9" i="1" s="1"/>
  <c r="HL11" i="1"/>
  <c r="HJ11" i="1"/>
  <c r="HH11" i="1"/>
  <c r="HF11" i="1"/>
  <c r="HE9" i="1" s="1"/>
  <c r="HD11" i="1"/>
  <c r="HC9" i="1" s="1"/>
  <c r="HB11" i="1"/>
  <c r="HA9" i="1" s="1"/>
  <c r="GZ11" i="1"/>
  <c r="GX11" i="1"/>
  <c r="GW9" i="1" s="1"/>
  <c r="GV11" i="1"/>
  <c r="GU9" i="1" s="1"/>
  <c r="GV7" i="1" s="1"/>
  <c r="GT11" i="1"/>
  <c r="GS9" i="1" s="1"/>
  <c r="AP11" i="1"/>
  <c r="L11" i="1"/>
  <c r="N11" i="1" s="1"/>
  <c r="I11" i="1"/>
  <c r="AP10" i="1"/>
  <c r="DR10" i="1" s="1"/>
  <c r="L10" i="1"/>
  <c r="N10" i="1" s="1"/>
  <c r="I10" i="1"/>
  <c r="HK9" i="1"/>
  <c r="HL7" i="1" s="1"/>
  <c r="HI9" i="1"/>
  <c r="HG9" i="1"/>
  <c r="HH23" i="1" s="1"/>
  <c r="GY9" i="1"/>
  <c r="GL9" i="1"/>
  <c r="GK9" i="1"/>
  <c r="GE9" i="1"/>
  <c r="AP9" i="1"/>
  <c r="DR9" i="1" s="1"/>
  <c r="I9" i="1"/>
  <c r="B9" i="1"/>
  <c r="DC7" i="1" s="1"/>
  <c r="HO8" i="1"/>
  <c r="HM8" i="1"/>
  <c r="HK8" i="1"/>
  <c r="HI8" i="1"/>
  <c r="HG8" i="1"/>
  <c r="HE8" i="1"/>
  <c r="HC8" i="1"/>
  <c r="HA8" i="1"/>
  <c r="GY8" i="1"/>
  <c r="GW8" i="1"/>
  <c r="GU8" i="1"/>
  <c r="GS8" i="1"/>
  <c r="GM8" i="1"/>
  <c r="GE8" i="1"/>
  <c r="FQ8" i="1"/>
  <c r="FQ9" i="1" s="1"/>
  <c r="FQ11" i="1" s="1"/>
  <c r="FQ12" i="1" s="1"/>
  <c r="FQ13" i="1" s="1"/>
  <c r="FQ14" i="1" s="1"/>
  <c r="FQ16" i="1" s="1"/>
  <c r="FQ17" i="1" s="1"/>
  <c r="FQ18" i="1" s="1"/>
  <c r="FQ20" i="1" s="1"/>
  <c r="FQ21" i="1" s="1"/>
  <c r="FQ22" i="1" s="1"/>
  <c r="FQ23" i="1" s="1"/>
  <c r="FQ24" i="1" s="1"/>
  <c r="FQ25" i="1" s="1"/>
  <c r="FQ26" i="1" s="1"/>
  <c r="FQ27" i="1" s="1"/>
  <c r="FQ28" i="1" s="1"/>
  <c r="FQ29" i="1" s="1"/>
  <c r="FQ30" i="1" s="1"/>
  <c r="FQ31" i="1" s="1"/>
  <c r="FQ32" i="1" s="1"/>
  <c r="FQ34" i="1" s="1"/>
  <c r="FQ35" i="1" s="1"/>
  <c r="FQ36" i="1" s="1"/>
  <c r="FQ38" i="1" s="1"/>
  <c r="AP8" i="1"/>
  <c r="DR8" i="1" s="1"/>
  <c r="I8" i="1"/>
  <c r="HO7" i="1"/>
  <c r="HM7" i="1"/>
  <c r="HN7" i="1" s="1"/>
  <c r="HK7" i="1"/>
  <c r="HI7" i="1"/>
  <c r="HG7" i="1"/>
  <c r="HH7" i="1" s="1"/>
  <c r="HE7" i="1"/>
  <c r="HF7" i="1" s="1"/>
  <c r="HC7" i="1"/>
  <c r="HA7" i="1"/>
  <c r="GY7" i="1"/>
  <c r="GZ7" i="1" s="1"/>
  <c r="GW7" i="1"/>
  <c r="GX7" i="1" s="1"/>
  <c r="GU7" i="1"/>
  <c r="GS7" i="1"/>
  <c r="GM7" i="1"/>
  <c r="DW7" i="1"/>
  <c r="CI7" i="1"/>
  <c r="BO7" i="1"/>
  <c r="AU7" i="1"/>
  <c r="AD6" i="1"/>
  <c r="AD22" i="1" s="1"/>
  <c r="HO5" i="1"/>
  <c r="HM5" i="1"/>
  <c r="HK5" i="1"/>
  <c r="HI5" i="1"/>
  <c r="HG5" i="1"/>
  <c r="HE5" i="1"/>
  <c r="HC5" i="1"/>
  <c r="HA5" i="1"/>
  <c r="GY5" i="1"/>
  <c r="GW5" i="1"/>
  <c r="GU5" i="1"/>
  <c r="GS5" i="1"/>
  <c r="AS5" i="1"/>
  <c r="AF5" i="1"/>
  <c r="AG5" i="1" s="1"/>
  <c r="FT4" i="1"/>
  <c r="FN4" i="1"/>
  <c r="FJ4" i="1"/>
  <c r="DU55" i="1"/>
  <c r="DA55" i="1"/>
  <c r="CG55" i="1"/>
  <c r="BM55" i="1"/>
  <c r="C4" i="1"/>
  <c r="FN3" i="1"/>
  <c r="FJ3" i="1"/>
  <c r="FN2" i="1"/>
  <c r="FJ2" i="1"/>
  <c r="FN1" i="1"/>
  <c r="FJ1" i="1"/>
  <c r="W1" i="1"/>
  <c r="HH31" i="1" l="1"/>
  <c r="HD7" i="1"/>
  <c r="GD35" i="1"/>
  <c r="EV19" i="1"/>
  <c r="HO31" i="1" s="1"/>
  <c r="EW319" i="1"/>
  <c r="EW108" i="1"/>
  <c r="ER92" i="1"/>
  <c r="FZ26" i="1" s="1"/>
  <c r="EV92" i="1"/>
  <c r="GD26" i="1" s="1"/>
  <c r="EW95" i="1"/>
  <c r="EK92" i="1"/>
  <c r="FS26" i="1" s="1"/>
  <c r="EW259" i="1"/>
  <c r="ES84" i="1"/>
  <c r="GA25" i="1" s="1"/>
  <c r="EW90" i="1"/>
  <c r="EO84" i="1"/>
  <c r="FW25" i="1" s="1"/>
  <c r="EW66" i="1"/>
  <c r="EW71" i="1"/>
  <c r="EW68" i="1"/>
  <c r="EW73" i="1"/>
  <c r="EW61" i="1"/>
  <c r="EP56" i="1"/>
  <c r="FX22" i="1" s="1"/>
  <c r="ET56" i="1"/>
  <c r="GB22" i="1" s="1"/>
  <c r="EW51" i="1"/>
  <c r="EW36" i="1"/>
  <c r="EW40" i="1"/>
  <c r="CD98" i="1"/>
  <c r="CX99" i="1"/>
  <c r="CX90" i="1"/>
  <c r="BJ100" i="1"/>
  <c r="BJ70" i="1"/>
  <c r="CX73" i="1"/>
  <c r="BJ67" i="1"/>
  <c r="CX67" i="1"/>
  <c r="BJ66" i="1"/>
  <c r="CD61" i="1"/>
  <c r="CD60" i="1"/>
  <c r="BJ63" i="1"/>
  <c r="BJ31" i="1"/>
  <c r="BJ27" i="1"/>
  <c r="BJ25" i="1"/>
  <c r="BJ14" i="1"/>
  <c r="CD14" i="1"/>
  <c r="CX13" i="1"/>
  <c r="CX9" i="1"/>
  <c r="BJ10" i="1"/>
  <c r="CD10" i="1"/>
  <c r="DR19" i="1"/>
  <c r="CD19" i="1"/>
  <c r="BJ19" i="1"/>
  <c r="U21" i="1"/>
  <c r="T21" i="1" s="1"/>
  <c r="S21" i="1" s="1"/>
  <c r="U9" i="1"/>
  <c r="T9" i="1" s="1"/>
  <c r="U8" i="1"/>
  <c r="T8" i="1" s="1"/>
  <c r="BJ16" i="1"/>
  <c r="CX16" i="1"/>
  <c r="CD16" i="1"/>
  <c r="DR18" i="1"/>
  <c r="CX18" i="1"/>
  <c r="BJ18" i="1"/>
  <c r="DR20" i="1"/>
  <c r="CD20" i="1"/>
  <c r="BJ20" i="1"/>
  <c r="DR23" i="1"/>
  <c r="BJ23" i="1"/>
  <c r="GN9" i="1"/>
  <c r="EK383" i="1" s="1"/>
  <c r="EP257" i="1" s="1"/>
  <c r="GM6" i="1"/>
  <c r="GM9" i="1" s="1"/>
  <c r="GJ107" i="1" s="1"/>
  <c r="HP23" i="1"/>
  <c r="HP13" i="1"/>
  <c r="GZ23" i="1"/>
  <c r="GZ13" i="1"/>
  <c r="HP7" i="1"/>
  <c r="CD33" i="1"/>
  <c r="EN84" i="1"/>
  <c r="FV25" i="1" s="1"/>
  <c r="DR97" i="1"/>
  <c r="CD97" i="1"/>
  <c r="BJ97" i="1"/>
  <c r="BJ101" i="1"/>
  <c r="CX101" i="1"/>
  <c r="CD101" i="1"/>
  <c r="EP147" i="1"/>
  <c r="FX31" i="1" s="1"/>
  <c r="EW44" i="1"/>
  <c r="HJ7" i="1"/>
  <c r="GE13" i="1"/>
  <c r="BJ29" i="1"/>
  <c r="DR49" i="1"/>
  <c r="CD49" i="1"/>
  <c r="DR59" i="1"/>
  <c r="BJ59" i="1"/>
  <c r="ET63" i="1"/>
  <c r="GB23" i="1" s="1"/>
  <c r="BJ72" i="1"/>
  <c r="CD72" i="1"/>
  <c r="ER84" i="1"/>
  <c r="FZ25" i="1" s="1"/>
  <c r="EV84" i="1"/>
  <c r="GD25" i="1" s="1"/>
  <c r="AD7" i="1"/>
  <c r="AD23" i="1" s="1"/>
  <c r="BJ8" i="1"/>
  <c r="HH13" i="1"/>
  <c r="CX29" i="1"/>
  <c r="BJ30" i="1"/>
  <c r="BJ32" i="1"/>
  <c r="CX33" i="1"/>
  <c r="BJ34" i="1"/>
  <c r="BJ49" i="1"/>
  <c r="EL53" i="1"/>
  <c r="FT21" i="1" s="1"/>
  <c r="GE21" i="1" s="1"/>
  <c r="EP53" i="1"/>
  <c r="FX21" i="1" s="1"/>
  <c r="ET53" i="1"/>
  <c r="GB21" i="1" s="1"/>
  <c r="EL56" i="1"/>
  <c r="FT22" i="1" s="1"/>
  <c r="CX59" i="1"/>
  <c r="CX72" i="1"/>
  <c r="DR74" i="1"/>
  <c r="BJ74" i="1"/>
  <c r="EW78" i="1"/>
  <c r="CD80" i="1"/>
  <c r="BJ80" i="1"/>
  <c r="DR28" i="1"/>
  <c r="BJ28" i="1"/>
  <c r="EW43" i="1"/>
  <c r="BJ83" i="1"/>
  <c r="CD83" i="1"/>
  <c r="DR85" i="1"/>
  <c r="BJ85" i="1"/>
  <c r="DR91" i="1"/>
  <c r="CD91" i="1"/>
  <c r="BJ91" i="1"/>
  <c r="HQ7" i="1"/>
  <c r="HR25" i="1" s="1"/>
  <c r="GK14" i="1"/>
  <c r="GJ108" i="1" s="1"/>
  <c r="HP31" i="1"/>
  <c r="DR26" i="1"/>
  <c r="CX26" i="1"/>
  <c r="CD28" i="1"/>
  <c r="BJ35" i="1"/>
  <c r="CD41" i="1"/>
  <c r="BJ41" i="1"/>
  <c r="DR50" i="1"/>
  <c r="BJ50" i="1"/>
  <c r="EL63" i="1"/>
  <c r="FT23" i="1" s="1"/>
  <c r="HB7" i="1"/>
  <c r="CX8" i="1"/>
  <c r="GZ31" i="1"/>
  <c r="FW21" i="1"/>
  <c r="CD30" i="1"/>
  <c r="EW37" i="1"/>
  <c r="EW45" i="1"/>
  <c r="BJ46" i="1"/>
  <c r="CX46" i="1"/>
  <c r="EW49" i="1"/>
  <c r="EW50" i="1"/>
  <c r="ER53" i="1"/>
  <c r="FZ21" i="1" s="1"/>
  <c r="EM56" i="1"/>
  <c r="FU22" i="1" s="1"/>
  <c r="EQ56" i="1"/>
  <c r="FY22" i="1" s="1"/>
  <c r="EU56" i="1"/>
  <c r="GC22" i="1" s="1"/>
  <c r="EK56" i="1"/>
  <c r="FS22" i="1" s="1"/>
  <c r="EO56" i="1"/>
  <c r="FW22" i="1" s="1"/>
  <c r="ES56" i="1"/>
  <c r="GA22" i="1" s="1"/>
  <c r="EW62" i="1"/>
  <c r="EM63" i="1"/>
  <c r="FU23" i="1" s="1"/>
  <c r="EQ63" i="1"/>
  <c r="FY23" i="1" s="1"/>
  <c r="EU63" i="1"/>
  <c r="GC23" i="1" s="1"/>
  <c r="EW67" i="1"/>
  <c r="EW70" i="1"/>
  <c r="DR77" i="1"/>
  <c r="BJ77" i="1"/>
  <c r="DR81" i="1"/>
  <c r="BJ81" i="1"/>
  <c r="EL84" i="1"/>
  <c r="FT25" i="1" s="1"/>
  <c r="EP84" i="1"/>
  <c r="FX25" i="1" s="1"/>
  <c r="ET84" i="1"/>
  <c r="GB25" i="1" s="1"/>
  <c r="EW88" i="1"/>
  <c r="EO92" i="1"/>
  <c r="FW26" i="1" s="1"/>
  <c r="GE26" i="1" s="1"/>
  <c r="GE27" i="1"/>
  <c r="EW34" i="1"/>
  <c r="EW38" i="1"/>
  <c r="EW39" i="1"/>
  <c r="EW42" i="1"/>
  <c r="EW48" i="1"/>
  <c r="EW54" i="1"/>
  <c r="EM53" i="1"/>
  <c r="FU21" i="1" s="1"/>
  <c r="EQ53" i="1"/>
  <c r="FY21" i="1" s="1"/>
  <c r="EU53" i="1"/>
  <c r="GC21" i="1" s="1"/>
  <c r="EW59" i="1"/>
  <c r="CX60" i="1"/>
  <c r="CX61" i="1"/>
  <c r="CD66" i="1"/>
  <c r="CD69" i="1"/>
  <c r="CD70" i="1"/>
  <c r="EW79" i="1"/>
  <c r="CX82" i="1"/>
  <c r="EW87" i="1"/>
  <c r="EW89" i="1"/>
  <c r="CX92" i="1"/>
  <c r="CD93" i="1"/>
  <c r="EW99" i="1"/>
  <c r="EN144" i="1"/>
  <c r="ER144" i="1"/>
  <c r="FZ30" i="1" s="1"/>
  <c r="EV144" i="1"/>
  <c r="GD30" i="1" s="1"/>
  <c r="EM147" i="1"/>
  <c r="FU31" i="1" s="1"/>
  <c r="EQ147" i="1"/>
  <c r="FY31" i="1" s="1"/>
  <c r="EW217" i="1"/>
  <c r="EW218" i="1"/>
  <c r="EW221" i="1"/>
  <c r="EW231" i="1"/>
  <c r="EW347" i="1"/>
  <c r="EW93" i="1"/>
  <c r="EW110" i="1"/>
  <c r="EW130" i="1"/>
  <c r="EW131" i="1"/>
  <c r="EW132" i="1"/>
  <c r="EW134" i="1"/>
  <c r="EW136" i="1"/>
  <c r="EW137" i="1"/>
  <c r="EN138" i="1"/>
  <c r="FV29" i="1" s="1"/>
  <c r="ER138" i="1"/>
  <c r="FZ29" i="1" s="1"/>
  <c r="EV138" i="1"/>
  <c r="GD29" i="1" s="1"/>
  <c r="EW145" i="1"/>
  <c r="EW238" i="1"/>
  <c r="EW286" i="1"/>
  <c r="EW322" i="1"/>
  <c r="EW64" i="1"/>
  <c r="EW65" i="1"/>
  <c r="EO63" i="1"/>
  <c r="FW23" i="1" s="1"/>
  <c r="ES63" i="1"/>
  <c r="GA23" i="1" s="1"/>
  <c r="EN63" i="1"/>
  <c r="FV23" i="1" s="1"/>
  <c r="ER63" i="1"/>
  <c r="FZ23" i="1" s="1"/>
  <c r="EV63" i="1"/>
  <c r="GD23" i="1" s="1"/>
  <c r="EW72" i="1"/>
  <c r="EW75" i="1"/>
  <c r="EW83" i="1"/>
  <c r="EM84" i="1"/>
  <c r="FU25" i="1" s="1"/>
  <c r="EQ84" i="1"/>
  <c r="FY25" i="1" s="1"/>
  <c r="EU84" i="1"/>
  <c r="GC25" i="1" s="1"/>
  <c r="EW86" i="1"/>
  <c r="BJ89" i="1"/>
  <c r="EW91" i="1"/>
  <c r="EL92" i="1"/>
  <c r="FT26" i="1" s="1"/>
  <c r="EP92" i="1"/>
  <c r="FX26" i="1" s="1"/>
  <c r="ET92" i="1"/>
  <c r="GB26" i="1" s="1"/>
  <c r="BJ94" i="1"/>
  <c r="BJ95" i="1"/>
  <c r="BJ96" i="1"/>
  <c r="EW97" i="1"/>
  <c r="BJ98" i="1"/>
  <c r="EW103" i="1"/>
  <c r="EW104" i="1"/>
  <c r="EW105" i="1"/>
  <c r="EW139" i="1"/>
  <c r="EK138" i="1"/>
  <c r="FS29" i="1" s="1"/>
  <c r="ES138" i="1"/>
  <c r="GA29" i="1" s="1"/>
  <c r="EW143" i="1"/>
  <c r="EK144" i="1"/>
  <c r="FS30" i="1" s="1"/>
  <c r="EW150" i="1"/>
  <c r="EW151" i="1"/>
  <c r="EW152" i="1"/>
  <c r="EW154" i="1"/>
  <c r="EW228" i="1"/>
  <c r="EW313" i="1"/>
  <c r="FU35" i="1"/>
  <c r="EM19" i="1"/>
  <c r="GW31" i="1" s="1"/>
  <c r="GX31" i="1" s="1"/>
  <c r="GC35" i="1"/>
  <c r="EU19" i="1"/>
  <c r="HM31" i="1" s="1"/>
  <c r="HN31" i="1" s="1"/>
  <c r="ES19" i="1"/>
  <c r="HI31" i="1" s="1"/>
  <c r="GA35" i="1"/>
  <c r="FY35" i="1"/>
  <c r="EQ19" i="1"/>
  <c r="HE31" i="1" s="1"/>
  <c r="HF31" i="1" s="1"/>
  <c r="EL337" i="1"/>
  <c r="EP337" i="1"/>
  <c r="ET337" i="1"/>
  <c r="EK337" i="1"/>
  <c r="EO337" i="1"/>
  <c r="AS23" i="1"/>
  <c r="AH5" i="1"/>
  <c r="AS10" i="1"/>
  <c r="S8" i="1"/>
  <c r="AS11" i="1"/>
  <c r="S9" i="1"/>
  <c r="AS56" i="1"/>
  <c r="BM56" i="1" s="1"/>
  <c r="CG56" i="1" s="1"/>
  <c r="DA56" i="1" s="1"/>
  <c r="DU56" i="1" s="1"/>
  <c r="BN58" i="1"/>
  <c r="CH58" i="1"/>
  <c r="DB58" i="1"/>
  <c r="DV58" i="1"/>
  <c r="AT58" i="1"/>
  <c r="HJ33" i="1"/>
  <c r="HI11" i="1"/>
  <c r="HJ23" i="1"/>
  <c r="HJ25" i="1"/>
  <c r="HJ13" i="1"/>
  <c r="CX12" i="1"/>
  <c r="CD12" i="1"/>
  <c r="BJ12" i="1"/>
  <c r="BM5" i="1"/>
  <c r="CG5" i="1" s="1"/>
  <c r="DA5" i="1" s="1"/>
  <c r="DU5" i="1" s="1"/>
  <c r="U6" i="1"/>
  <c r="W6" i="1"/>
  <c r="W7" i="1"/>
  <c r="GT7" i="1"/>
  <c r="HQ8" i="1"/>
  <c r="DW58" i="1"/>
  <c r="DC58" i="1"/>
  <c r="CI58" i="1"/>
  <c r="BO58" i="1"/>
  <c r="AU58" i="1"/>
  <c r="I26" i="1"/>
  <c r="B10" i="1"/>
  <c r="CD9" i="1"/>
  <c r="BJ9" i="1"/>
  <c r="GT33" i="1"/>
  <c r="GS11" i="1"/>
  <c r="GT23" i="1"/>
  <c r="GT25" i="1"/>
  <c r="GT13" i="1"/>
  <c r="HD33" i="1"/>
  <c r="HD25" i="1"/>
  <c r="HD23" i="1"/>
  <c r="HD13" i="1"/>
  <c r="HC11" i="1"/>
  <c r="W10" i="1"/>
  <c r="FB50" i="1"/>
  <c r="FC19" i="1"/>
  <c r="U98" i="1"/>
  <c r="T98" i="1" s="1"/>
  <c r="S98" i="1" s="1"/>
  <c r="R98" i="1" s="1"/>
  <c r="U97" i="1"/>
  <c r="T97" i="1" s="1"/>
  <c r="S97" i="1" s="1"/>
  <c r="R97" i="1" s="1"/>
  <c r="U96" i="1"/>
  <c r="T96" i="1" s="1"/>
  <c r="S96" i="1" s="1"/>
  <c r="R96" i="1" s="1"/>
  <c r="W97" i="1"/>
  <c r="U95" i="1"/>
  <c r="T95" i="1" s="1"/>
  <c r="S95" i="1" s="1"/>
  <c r="R95" i="1" s="1"/>
  <c r="U94" i="1"/>
  <c r="T94" i="1" s="1"/>
  <c r="S94" i="1" s="1"/>
  <c r="R94" i="1" s="1"/>
  <c r="W98" i="1"/>
  <c r="U93" i="1"/>
  <c r="T93" i="1" s="1"/>
  <c r="S93" i="1" s="1"/>
  <c r="R93" i="1" s="1"/>
  <c r="W92" i="1"/>
  <c r="U92" i="1"/>
  <c r="T92" i="1" s="1"/>
  <c r="S92" i="1" s="1"/>
  <c r="R92" i="1" s="1"/>
  <c r="W94" i="1"/>
  <c r="W93" i="1"/>
  <c r="W96" i="1"/>
  <c r="W95" i="1"/>
  <c r="W91" i="1"/>
  <c r="W89" i="1"/>
  <c r="U91" i="1"/>
  <c r="T91" i="1" s="1"/>
  <c r="S91" i="1" s="1"/>
  <c r="R91" i="1" s="1"/>
  <c r="W90" i="1"/>
  <c r="U89" i="1"/>
  <c r="T89" i="1" s="1"/>
  <c r="S89" i="1" s="1"/>
  <c r="R89" i="1" s="1"/>
  <c r="W85" i="1"/>
  <c r="W83" i="1"/>
  <c r="U81" i="1"/>
  <c r="T81" i="1" s="1"/>
  <c r="S81" i="1" s="1"/>
  <c r="R81" i="1" s="1"/>
  <c r="U90" i="1"/>
  <c r="T90" i="1" s="1"/>
  <c r="S90" i="1" s="1"/>
  <c r="R90" i="1" s="1"/>
  <c r="W88" i="1"/>
  <c r="W87" i="1"/>
  <c r="W86" i="1"/>
  <c r="U85" i="1"/>
  <c r="T85" i="1" s="1"/>
  <c r="S85" i="1" s="1"/>
  <c r="R85" i="1" s="1"/>
  <c r="W84" i="1"/>
  <c r="U83" i="1"/>
  <c r="T83" i="1" s="1"/>
  <c r="S83" i="1" s="1"/>
  <c r="R83" i="1" s="1"/>
  <c r="W82" i="1"/>
  <c r="U87" i="1"/>
  <c r="T87" i="1" s="1"/>
  <c r="S87" i="1" s="1"/>
  <c r="R87" i="1" s="1"/>
  <c r="U86" i="1"/>
  <c r="T86" i="1" s="1"/>
  <c r="S86" i="1" s="1"/>
  <c r="R86" i="1" s="1"/>
  <c r="U82" i="1"/>
  <c r="T82" i="1" s="1"/>
  <c r="S82" i="1" s="1"/>
  <c r="R82" i="1" s="1"/>
  <c r="W81" i="1"/>
  <c r="W79" i="1"/>
  <c r="U78" i="1"/>
  <c r="T78" i="1" s="1"/>
  <c r="S78" i="1" s="1"/>
  <c r="R78" i="1" s="1"/>
  <c r="U88" i="1"/>
  <c r="T88" i="1" s="1"/>
  <c r="S88" i="1" s="1"/>
  <c r="R88" i="1" s="1"/>
  <c r="W80" i="1"/>
  <c r="U79" i="1"/>
  <c r="T79" i="1" s="1"/>
  <c r="S79" i="1" s="1"/>
  <c r="R79" i="1" s="1"/>
  <c r="U77" i="1"/>
  <c r="T77" i="1" s="1"/>
  <c r="S77" i="1" s="1"/>
  <c r="R77" i="1" s="1"/>
  <c r="W76" i="1"/>
  <c r="W74" i="1"/>
  <c r="W70" i="1"/>
  <c r="U84" i="1"/>
  <c r="T84" i="1" s="1"/>
  <c r="S84" i="1" s="1"/>
  <c r="R84" i="1" s="1"/>
  <c r="U80" i="1"/>
  <c r="T80" i="1" s="1"/>
  <c r="S80" i="1" s="1"/>
  <c r="R80" i="1" s="1"/>
  <c r="U76" i="1"/>
  <c r="T76" i="1" s="1"/>
  <c r="S76" i="1" s="1"/>
  <c r="R76" i="1" s="1"/>
  <c r="U74" i="1"/>
  <c r="T74" i="1" s="1"/>
  <c r="S74" i="1" s="1"/>
  <c r="R74" i="1" s="1"/>
  <c r="W72" i="1"/>
  <c r="U70" i="1"/>
  <c r="T70" i="1" s="1"/>
  <c r="S70" i="1" s="1"/>
  <c r="R70" i="1" s="1"/>
  <c r="W78" i="1"/>
  <c r="W75" i="1"/>
  <c r="W73" i="1"/>
  <c r="U72" i="1"/>
  <c r="T72" i="1" s="1"/>
  <c r="S72" i="1" s="1"/>
  <c r="R72" i="1" s="1"/>
  <c r="W71" i="1"/>
  <c r="W77" i="1"/>
  <c r="U71" i="1"/>
  <c r="T71" i="1" s="1"/>
  <c r="S71" i="1" s="1"/>
  <c r="R71" i="1" s="1"/>
  <c r="W69" i="1"/>
  <c r="U68" i="1"/>
  <c r="T68" i="1" s="1"/>
  <c r="S68" i="1" s="1"/>
  <c r="R68" i="1" s="1"/>
  <c r="U67" i="1"/>
  <c r="T67" i="1" s="1"/>
  <c r="S67" i="1" s="1"/>
  <c r="R67" i="1" s="1"/>
  <c r="U65" i="1"/>
  <c r="T65" i="1" s="1"/>
  <c r="S65" i="1" s="1"/>
  <c r="R65" i="1" s="1"/>
  <c r="W63" i="1"/>
  <c r="U75" i="1"/>
  <c r="T75" i="1" s="1"/>
  <c r="S75" i="1" s="1"/>
  <c r="R75" i="1" s="1"/>
  <c r="U73" i="1"/>
  <c r="T73" i="1" s="1"/>
  <c r="S73" i="1" s="1"/>
  <c r="R73" i="1" s="1"/>
  <c r="U69" i="1"/>
  <c r="T69" i="1" s="1"/>
  <c r="S69" i="1" s="1"/>
  <c r="R69" i="1" s="1"/>
  <c r="W66" i="1"/>
  <c r="U63" i="1"/>
  <c r="T63" i="1" s="1"/>
  <c r="S63" i="1" s="1"/>
  <c r="R63" i="1" s="1"/>
  <c r="U57" i="1"/>
  <c r="T57" i="1" s="1"/>
  <c r="S57" i="1" s="1"/>
  <c r="R57" i="1" s="1"/>
  <c r="U47" i="1"/>
  <c r="T47" i="1" s="1"/>
  <c r="U66" i="1"/>
  <c r="T66" i="1" s="1"/>
  <c r="S66" i="1" s="1"/>
  <c r="R66" i="1" s="1"/>
  <c r="W64" i="1"/>
  <c r="W60" i="1"/>
  <c r="W59" i="1"/>
  <c r="W58" i="1"/>
  <c r="W56" i="1"/>
  <c r="W46" i="1"/>
  <c r="U42" i="1"/>
  <c r="T42" i="1" s="1"/>
  <c r="W68" i="1"/>
  <c r="W67" i="1"/>
  <c r="W65" i="1"/>
  <c r="U64" i="1"/>
  <c r="T64" i="1" s="1"/>
  <c r="S64" i="1" s="1"/>
  <c r="R64" i="1" s="1"/>
  <c r="W62" i="1"/>
  <c r="W61" i="1"/>
  <c r="U60" i="1"/>
  <c r="T60" i="1" s="1"/>
  <c r="S60" i="1" s="1"/>
  <c r="R60" i="1" s="1"/>
  <c r="U59" i="1"/>
  <c r="T59" i="1" s="1"/>
  <c r="S59" i="1" s="1"/>
  <c r="R59" i="1" s="1"/>
  <c r="U58" i="1"/>
  <c r="T58" i="1" s="1"/>
  <c r="S58" i="1" s="1"/>
  <c r="R58" i="1" s="1"/>
  <c r="U56" i="1"/>
  <c r="T56" i="1" s="1"/>
  <c r="S56" i="1" s="1"/>
  <c r="R56" i="1" s="1"/>
  <c r="W48" i="1"/>
  <c r="U46" i="1"/>
  <c r="T46" i="1" s="1"/>
  <c r="W45" i="1"/>
  <c r="U62" i="1"/>
  <c r="T62" i="1" s="1"/>
  <c r="S62" i="1" s="1"/>
  <c r="R62" i="1" s="1"/>
  <c r="W47" i="1"/>
  <c r="W44" i="1"/>
  <c r="W43" i="1"/>
  <c r="W42" i="1"/>
  <c r="W41" i="1"/>
  <c r="U44" i="1"/>
  <c r="T44" i="1" s="1"/>
  <c r="U43" i="1"/>
  <c r="T43" i="1" s="1"/>
  <c r="U41" i="1"/>
  <c r="T41" i="1" s="1"/>
  <c r="U40" i="1"/>
  <c r="T40" i="1" s="1"/>
  <c r="W39" i="1"/>
  <c r="U35" i="1"/>
  <c r="T35" i="1" s="1"/>
  <c r="U32" i="1"/>
  <c r="T32" i="1" s="1"/>
  <c r="U31" i="1"/>
  <c r="T31" i="1" s="1"/>
  <c r="W30" i="1"/>
  <c r="U61" i="1"/>
  <c r="T61" i="1" s="1"/>
  <c r="S61" i="1" s="1"/>
  <c r="R61" i="1" s="1"/>
  <c r="U45" i="1"/>
  <c r="T45" i="1" s="1"/>
  <c r="U39" i="1"/>
  <c r="T39" i="1" s="1"/>
  <c r="W33" i="1"/>
  <c r="U30" i="1"/>
  <c r="T30" i="1" s="1"/>
  <c r="W29" i="1"/>
  <c r="U28" i="1"/>
  <c r="T28" i="1" s="1"/>
  <c r="U27" i="1"/>
  <c r="T27" i="1" s="1"/>
  <c r="W57" i="1"/>
  <c r="U48" i="1"/>
  <c r="T48" i="1" s="1"/>
  <c r="W38" i="1"/>
  <c r="W37" i="1"/>
  <c r="W36" i="1"/>
  <c r="W34" i="1"/>
  <c r="U33" i="1"/>
  <c r="T33" i="1" s="1"/>
  <c r="U29" i="1"/>
  <c r="T29" i="1" s="1"/>
  <c r="W26" i="1"/>
  <c r="W40" i="1"/>
  <c r="W35" i="1"/>
  <c r="U34" i="1"/>
  <c r="T34" i="1" s="1"/>
  <c r="W25" i="1"/>
  <c r="U24" i="1"/>
  <c r="T24" i="1" s="1"/>
  <c r="W23" i="1"/>
  <c r="U37" i="1"/>
  <c r="T37" i="1" s="1"/>
  <c r="U36" i="1"/>
  <c r="T36" i="1" s="1"/>
  <c r="W31" i="1"/>
  <c r="W28" i="1"/>
  <c r="W27" i="1"/>
  <c r="U25" i="1"/>
  <c r="T25" i="1" s="1"/>
  <c r="U23" i="1"/>
  <c r="T23" i="1" s="1"/>
  <c r="W20" i="1"/>
  <c r="W19" i="1"/>
  <c r="W14" i="1"/>
  <c r="U11" i="1"/>
  <c r="T11" i="1" s="1"/>
  <c r="U38" i="1"/>
  <c r="T38" i="1" s="1"/>
  <c r="U20" i="1"/>
  <c r="T20" i="1" s="1"/>
  <c r="U19" i="1"/>
  <c r="T19" i="1" s="1"/>
  <c r="W18" i="1"/>
  <c r="U14" i="1"/>
  <c r="T14" i="1" s="1"/>
  <c r="W13" i="1"/>
  <c r="U10" i="1"/>
  <c r="T10" i="1" s="1"/>
  <c r="W32" i="1"/>
  <c r="U26" i="1"/>
  <c r="T26" i="1" s="1"/>
  <c r="W24" i="1"/>
  <c r="W22" i="1"/>
  <c r="W21" i="1"/>
  <c r="U18" i="1"/>
  <c r="T18" i="1" s="1"/>
  <c r="W17" i="1"/>
  <c r="W16" i="1"/>
  <c r="W15" i="1"/>
  <c r="U13" i="1"/>
  <c r="T13" i="1" s="1"/>
  <c r="W12" i="1"/>
  <c r="W9" i="1"/>
  <c r="ET257" i="1"/>
  <c r="ES257" i="1"/>
  <c r="EO257" i="1"/>
  <c r="EU257" i="1"/>
  <c r="EM257" i="1"/>
  <c r="ER257" i="1"/>
  <c r="EN257" i="1"/>
  <c r="GV33" i="1"/>
  <c r="GV23" i="1"/>
  <c r="GV25" i="1"/>
  <c r="GV13" i="1"/>
  <c r="GU11" i="1"/>
  <c r="HQ9" i="1"/>
  <c r="GX25" i="1"/>
  <c r="GX33" i="1"/>
  <c r="GX23" i="1"/>
  <c r="GX13" i="1"/>
  <c r="GW11" i="1"/>
  <c r="HF25" i="1"/>
  <c r="HF23" i="1"/>
  <c r="HF13" i="1"/>
  <c r="HE11" i="1"/>
  <c r="HF33" i="1"/>
  <c r="HN25" i="1"/>
  <c r="HN23" i="1"/>
  <c r="HN13" i="1"/>
  <c r="HM11" i="1"/>
  <c r="HN33" i="1"/>
  <c r="HQ21" i="1"/>
  <c r="DR22" i="1"/>
  <c r="CX22" i="1"/>
  <c r="CD22" i="1"/>
  <c r="BJ22" i="1"/>
  <c r="CX17" i="1"/>
  <c r="CD17" i="1"/>
  <c r="BJ17" i="1"/>
  <c r="AH21" i="1"/>
  <c r="U22" i="1"/>
  <c r="T22" i="1" s="1"/>
  <c r="J35" i="1"/>
  <c r="I17" i="1"/>
  <c r="AT7" i="1"/>
  <c r="BN7" i="1"/>
  <c r="CH7" i="1"/>
  <c r="DB7" i="1"/>
  <c r="DV7" i="1"/>
  <c r="CX11" i="1"/>
  <c r="CD11" i="1"/>
  <c r="BJ11" i="1"/>
  <c r="CX15" i="1"/>
  <c r="CD15" i="1"/>
  <c r="BJ15" i="1"/>
  <c r="U7" i="1"/>
  <c r="T7" i="1" s="1"/>
  <c r="W8" i="1"/>
  <c r="CD8" i="1"/>
  <c r="HB33" i="1"/>
  <c r="HB25" i="1"/>
  <c r="HA11" i="1"/>
  <c r="HB23" i="1"/>
  <c r="HB13" i="1"/>
  <c r="HL33" i="1"/>
  <c r="HL23" i="1"/>
  <c r="HL25" i="1"/>
  <c r="HL13" i="1"/>
  <c r="HK11" i="1"/>
  <c r="W11" i="1"/>
  <c r="DR11" i="1"/>
  <c r="U12" i="1"/>
  <c r="T12" i="1" s="1"/>
  <c r="DR12" i="1"/>
  <c r="U15" i="1"/>
  <c r="T15" i="1" s="1"/>
  <c r="DR15" i="1"/>
  <c r="U16" i="1"/>
  <c r="T16" i="1" s="1"/>
  <c r="U17" i="1"/>
  <c r="T17" i="1" s="1"/>
  <c r="DR17" i="1"/>
  <c r="CX21" i="1"/>
  <c r="CD21" i="1"/>
  <c r="BJ21" i="1"/>
  <c r="CX10" i="1"/>
  <c r="GY11" i="1"/>
  <c r="HG11" i="1"/>
  <c r="HO11" i="1"/>
  <c r="CX14" i="1"/>
  <c r="DR16" i="1"/>
  <c r="CD18" i="1"/>
  <c r="CX19" i="1"/>
  <c r="CX20" i="1"/>
  <c r="CD23" i="1"/>
  <c r="ES174" i="1"/>
  <c r="EO174" i="1"/>
  <c r="EK174" i="1"/>
  <c r="EV174" i="1"/>
  <c r="ER174" i="1"/>
  <c r="EN174" i="1"/>
  <c r="EQ174" i="1"/>
  <c r="EP174" i="1"/>
  <c r="EU174" i="1"/>
  <c r="EM174" i="1"/>
  <c r="EL174" i="1"/>
  <c r="ET174" i="1"/>
  <c r="BJ24" i="1"/>
  <c r="E37" i="1"/>
  <c r="C29" i="1" s="1"/>
  <c r="C15" i="1" s="1"/>
  <c r="DW56" i="1" s="1"/>
  <c r="CX27" i="1"/>
  <c r="CD27" i="1"/>
  <c r="G31" i="1"/>
  <c r="L14" i="1" s="1"/>
  <c r="N14" i="1" s="1"/>
  <c r="DR40" i="1"/>
  <c r="CX40" i="1"/>
  <c r="CD40" i="1"/>
  <c r="BJ40" i="1"/>
  <c r="GZ25" i="1"/>
  <c r="GZ33" i="1"/>
  <c r="HH25" i="1"/>
  <c r="HH33" i="1"/>
  <c r="HP25" i="1"/>
  <c r="HP33" i="1"/>
  <c r="CD13" i="1"/>
  <c r="HJ31" i="1"/>
  <c r="CX23" i="1"/>
  <c r="CD24" i="1"/>
  <c r="G25" i="1"/>
  <c r="CX25" i="1"/>
  <c r="GE25" i="1"/>
  <c r="G35" i="1"/>
  <c r="L18" i="1" s="1"/>
  <c r="N18" i="1" s="1"/>
  <c r="CX24" i="1"/>
  <c r="DR25" i="1"/>
  <c r="CD26" i="1"/>
  <c r="BJ26" i="1"/>
  <c r="G32" i="1"/>
  <c r="L15" i="1" s="1"/>
  <c r="N15" i="1" s="1"/>
  <c r="CX38" i="1"/>
  <c r="CD38" i="1"/>
  <c r="BJ38" i="1"/>
  <c r="CX36" i="1"/>
  <c r="CD36" i="1"/>
  <c r="BJ36" i="1"/>
  <c r="CX37" i="1"/>
  <c r="CD37" i="1"/>
  <c r="BJ37" i="1"/>
  <c r="CX28" i="1"/>
  <c r="CX30" i="1"/>
  <c r="CD31" i="1"/>
  <c r="CD32" i="1"/>
  <c r="DR33" i="1"/>
  <c r="CD34" i="1"/>
  <c r="CD35" i="1"/>
  <c r="CX39" i="1"/>
  <c r="CX43" i="1"/>
  <c r="CD43" i="1"/>
  <c r="CX44" i="1"/>
  <c r="CD44" i="1"/>
  <c r="EW46" i="1"/>
  <c r="GK45" i="1"/>
  <c r="GJ109" i="1" s="1"/>
  <c r="EW52" i="1"/>
  <c r="EW55" i="1"/>
  <c r="EW60" i="1"/>
  <c r="CD29" i="1"/>
  <c r="CX31" i="1"/>
  <c r="CX32" i="1"/>
  <c r="CX34" i="1"/>
  <c r="CX35" i="1"/>
  <c r="CX42" i="1"/>
  <c r="BJ42" i="1"/>
  <c r="DR42" i="1"/>
  <c r="BJ43" i="1"/>
  <c r="CX48" i="1"/>
  <c r="CD48" i="1"/>
  <c r="BJ48" i="1"/>
  <c r="EW57" i="1"/>
  <c r="DR41" i="1"/>
  <c r="CX41" i="1"/>
  <c r="CX45" i="1"/>
  <c r="CD45" i="1"/>
  <c r="BJ45" i="1"/>
  <c r="EW47" i="1"/>
  <c r="EN56" i="1"/>
  <c r="FV22" i="1" s="1"/>
  <c r="GE22" i="1" s="1"/>
  <c r="ER56" i="1"/>
  <c r="FZ22" i="1" s="1"/>
  <c r="EV56" i="1"/>
  <c r="GD22" i="1" s="1"/>
  <c r="EW58" i="1"/>
  <c r="DR46" i="1"/>
  <c r="CD47" i="1"/>
  <c r="CX49" i="1"/>
  <c r="CX50" i="1"/>
  <c r="DR60" i="1"/>
  <c r="DR61" i="1"/>
  <c r="BJ62" i="1"/>
  <c r="CD63" i="1"/>
  <c r="BJ64" i="1"/>
  <c r="CX64" i="1"/>
  <c r="BJ65" i="1"/>
  <c r="CX66" i="1"/>
  <c r="CD67" i="1"/>
  <c r="BJ68" i="1"/>
  <c r="EW69" i="1"/>
  <c r="CX71" i="1"/>
  <c r="CD71" i="1"/>
  <c r="BJ71" i="1"/>
  <c r="EW74" i="1"/>
  <c r="CX47" i="1"/>
  <c r="CD59" i="1"/>
  <c r="CD62" i="1"/>
  <c r="CX63" i="1"/>
  <c r="CD65" i="1"/>
  <c r="CD68" i="1"/>
  <c r="DR71" i="1"/>
  <c r="EW76" i="1"/>
  <c r="CX62" i="1"/>
  <c r="EK63" i="1"/>
  <c r="CD64" i="1"/>
  <c r="CX65" i="1"/>
  <c r="CX68" i="1"/>
  <c r="EW77" i="1"/>
  <c r="CX75" i="1"/>
  <c r="CD75" i="1"/>
  <c r="BJ75" i="1"/>
  <c r="CX69" i="1"/>
  <c r="CX70" i="1"/>
  <c r="DR72" i="1"/>
  <c r="DR73" i="1"/>
  <c r="CX74" i="1"/>
  <c r="BJ76" i="1"/>
  <c r="CX76" i="1"/>
  <c r="CD77" i="1"/>
  <c r="BJ78" i="1"/>
  <c r="CD79" i="1"/>
  <c r="EW81" i="1"/>
  <c r="CX86" i="1"/>
  <c r="CD86" i="1"/>
  <c r="BJ86" i="1"/>
  <c r="CX87" i="1"/>
  <c r="CD87" i="1"/>
  <c r="BJ87" i="1"/>
  <c r="CX77" i="1"/>
  <c r="CD78" i="1"/>
  <c r="CX79" i="1"/>
  <c r="DR80" i="1"/>
  <c r="CX80" i="1"/>
  <c r="CD76" i="1"/>
  <c r="CX78" i="1"/>
  <c r="CX84" i="1"/>
  <c r="CD84" i="1"/>
  <c r="BJ84" i="1"/>
  <c r="EW85" i="1"/>
  <c r="CX88" i="1"/>
  <c r="CD88" i="1"/>
  <c r="BJ88" i="1"/>
  <c r="CX81" i="1"/>
  <c r="DR82" i="1"/>
  <c r="DR83" i="1"/>
  <c r="CX89" i="1"/>
  <c r="DR90" i="1"/>
  <c r="CX91" i="1"/>
  <c r="CD85" i="1"/>
  <c r="EW94" i="1"/>
  <c r="DR92" i="1"/>
  <c r="CX93" i="1"/>
  <c r="CD94" i="1"/>
  <c r="CX95" i="1"/>
  <c r="EW96" i="1"/>
  <c r="GJ112" i="1"/>
  <c r="GM101" i="1"/>
  <c r="CX94" i="1"/>
  <c r="DR95" i="1"/>
  <c r="CD99" i="1"/>
  <c r="BJ99" i="1"/>
  <c r="EW101" i="1"/>
  <c r="CX96" i="1"/>
  <c r="CX97" i="1"/>
  <c r="CX98" i="1"/>
  <c r="CX100" i="1"/>
  <c r="DR101" i="1"/>
  <c r="EW102" i="1"/>
  <c r="EW107" i="1"/>
  <c r="EW128" i="1"/>
  <c r="EW140" i="1"/>
  <c r="EW142" i="1"/>
  <c r="EW146" i="1"/>
  <c r="EW109" i="1"/>
  <c r="EL147" i="1"/>
  <c r="FT31" i="1" s="1"/>
  <c r="ET147" i="1"/>
  <c r="GB31" i="1" s="1"/>
  <c r="EL138" i="1"/>
  <c r="EP138" i="1"/>
  <c r="FX29" i="1" s="1"/>
  <c r="ET138" i="1"/>
  <c r="GB29" i="1" s="1"/>
  <c r="EK147" i="1"/>
  <c r="EO147" i="1"/>
  <c r="FW31" i="1" s="1"/>
  <c r="ES147" i="1"/>
  <c r="GA31" i="1" s="1"/>
  <c r="EW148" i="1"/>
  <c r="EW129" i="1"/>
  <c r="EW133" i="1"/>
  <c r="EM138" i="1"/>
  <c r="FU29" i="1" s="1"/>
  <c r="EQ138" i="1"/>
  <c r="FY29" i="1" s="1"/>
  <c r="EU138" i="1"/>
  <c r="GC29" i="1" s="1"/>
  <c r="EW141" i="1"/>
  <c r="EW149" i="1"/>
  <c r="EW153" i="1"/>
  <c r="EW219" i="1"/>
  <c r="EW220" i="1"/>
  <c r="EW267" i="1"/>
  <c r="EW344" i="1"/>
  <c r="EW345" i="1"/>
  <c r="EW346" i="1"/>
  <c r="C32" i="1" l="1"/>
  <c r="C18" i="1" s="1"/>
  <c r="BR56" i="1" s="1"/>
  <c r="C31" i="1"/>
  <c r="C17" i="1" s="1"/>
  <c r="BQ56" i="1" s="1"/>
  <c r="C28" i="1"/>
  <c r="C14" i="1" s="1"/>
  <c r="CH56" i="1" s="1"/>
  <c r="C26" i="1"/>
  <c r="C12" i="1" s="1"/>
  <c r="BD5" i="1" s="1"/>
  <c r="C35" i="1"/>
  <c r="C9" i="1" s="1"/>
  <c r="BU56" i="1" s="1"/>
  <c r="C30" i="1"/>
  <c r="C16" i="1" s="1"/>
  <c r="BP5" i="1" s="1"/>
  <c r="C27" i="1"/>
  <c r="C13" i="1" s="1"/>
  <c r="CS56" i="1" s="1"/>
  <c r="EV257" i="1"/>
  <c r="EL257" i="1"/>
  <c r="EQ257" i="1"/>
  <c r="EK257" i="1"/>
  <c r="EW257" i="1" s="1"/>
  <c r="GE30" i="1"/>
  <c r="EW144" i="1"/>
  <c r="FV30" i="1"/>
  <c r="EW84" i="1"/>
  <c r="HR21" i="1"/>
  <c r="EW337" i="1"/>
  <c r="HR7" i="1"/>
  <c r="DF5" i="1"/>
  <c r="HR23" i="1"/>
  <c r="EW53" i="1"/>
  <c r="GP10" i="1"/>
  <c r="EW92" i="1"/>
  <c r="DZ5" i="1"/>
  <c r="EO216" i="1" s="1"/>
  <c r="EO41" i="1" s="1"/>
  <c r="ET19" i="1"/>
  <c r="HK31" i="1" s="1"/>
  <c r="HL31" i="1" s="1"/>
  <c r="GB35" i="1"/>
  <c r="EP19" i="1"/>
  <c r="HC31" i="1" s="1"/>
  <c r="HD31" i="1" s="1"/>
  <c r="FX35" i="1"/>
  <c r="EW162" i="1"/>
  <c r="EK19" i="1"/>
  <c r="FS35" i="1"/>
  <c r="EO19" i="1"/>
  <c r="HA31" i="1" s="1"/>
  <c r="HB31" i="1" s="1"/>
  <c r="FW35" i="1"/>
  <c r="EL19" i="1"/>
  <c r="GU31" i="1" s="1"/>
  <c r="GV31" i="1" s="1"/>
  <c r="FT35" i="1"/>
  <c r="EN255" i="1"/>
  <c r="EN82" i="1"/>
  <c r="EN80" i="1" s="1"/>
  <c r="FV24" i="1" s="1"/>
  <c r="EM255" i="1"/>
  <c r="EM82" i="1"/>
  <c r="EM80" i="1" s="1"/>
  <c r="FU24" i="1" s="1"/>
  <c r="ES255" i="1"/>
  <c r="ES82" i="1"/>
  <c r="ES80" i="1" s="1"/>
  <c r="GA24" i="1" s="1"/>
  <c r="AS22" i="1"/>
  <c r="S20" i="1"/>
  <c r="S29" i="1"/>
  <c r="AS31" i="1"/>
  <c r="AS29" i="1"/>
  <c r="S27" i="1"/>
  <c r="S44" i="1"/>
  <c r="AS46" i="1"/>
  <c r="AS48" i="1"/>
  <c r="S46" i="1"/>
  <c r="AS44" i="1"/>
  <c r="S42" i="1"/>
  <c r="EW138" i="1"/>
  <c r="FT29" i="1"/>
  <c r="GE29" i="1" s="1"/>
  <c r="EW56" i="1"/>
  <c r="GG22" i="1" s="1"/>
  <c r="EW348" i="1"/>
  <c r="EW174" i="1"/>
  <c r="S17" i="1"/>
  <c r="AS19" i="1"/>
  <c r="BU5" i="1"/>
  <c r="FS4" i="1"/>
  <c r="AS24" i="1"/>
  <c r="S22" i="1"/>
  <c r="EV255" i="1"/>
  <c r="EV82" i="1"/>
  <c r="EV80" i="1" s="1"/>
  <c r="GD24" i="1" s="1"/>
  <c r="EU255" i="1"/>
  <c r="EU82" i="1"/>
  <c r="EU80" i="1" s="1"/>
  <c r="GC24" i="1" s="1"/>
  <c r="EL255" i="1"/>
  <c r="EL82" i="1"/>
  <c r="EL80" i="1" s="1"/>
  <c r="FT24" i="1" s="1"/>
  <c r="DE5" i="1"/>
  <c r="AS15" i="1"/>
  <c r="S13" i="1"/>
  <c r="S18" i="1"/>
  <c r="AS20" i="1"/>
  <c r="S26" i="1"/>
  <c r="AS28" i="1"/>
  <c r="S14" i="1"/>
  <c r="AS16" i="1"/>
  <c r="AS40" i="1"/>
  <c r="S38" i="1"/>
  <c r="S33" i="1"/>
  <c r="AS35" i="1"/>
  <c r="AS30" i="1"/>
  <c r="S28" i="1"/>
  <c r="AS41" i="1"/>
  <c r="S39" i="1"/>
  <c r="S31" i="1"/>
  <c r="AS33" i="1"/>
  <c r="AS42" i="1"/>
  <c r="S40" i="1"/>
  <c r="AS68" i="1"/>
  <c r="AS63" i="1"/>
  <c r="AS80" i="1"/>
  <c r="AS78" i="1"/>
  <c r="AS73" i="1"/>
  <c r="AS82" i="1"/>
  <c r="AS94" i="1"/>
  <c r="AS97" i="1"/>
  <c r="AS101" i="1"/>
  <c r="FC50" i="1"/>
  <c r="FC81" i="1" s="1"/>
  <c r="FC112" i="1" s="1"/>
  <c r="FD19" i="1"/>
  <c r="DW5" i="1"/>
  <c r="BR5" i="1"/>
  <c r="AU5" i="1"/>
  <c r="DC5" i="1"/>
  <c r="DX56" i="1"/>
  <c r="DE56" i="1"/>
  <c r="CL56" i="1"/>
  <c r="DD56" i="1"/>
  <c r="BA11" i="1"/>
  <c r="AW11" i="1"/>
  <c r="AZ11" i="1"/>
  <c r="AV11" i="1"/>
  <c r="BC11" i="1"/>
  <c r="AY11" i="1"/>
  <c r="AU11" i="1"/>
  <c r="AT11" i="1"/>
  <c r="BB11" i="1"/>
  <c r="AX11" i="1"/>
  <c r="BB10" i="1"/>
  <c r="AX10" i="1"/>
  <c r="AT10" i="1"/>
  <c r="BA10" i="1"/>
  <c r="AW10" i="1"/>
  <c r="AY10" i="1"/>
  <c r="AV10" i="1"/>
  <c r="BC10" i="1"/>
  <c r="AU10" i="1"/>
  <c r="AZ10" i="1"/>
  <c r="GG25" i="1"/>
  <c r="S12" i="1"/>
  <c r="AS14" i="1"/>
  <c r="HR33" i="1"/>
  <c r="HR13" i="1"/>
  <c r="S37" i="1"/>
  <c r="AS39" i="1"/>
  <c r="AS36" i="1"/>
  <c r="S34" i="1"/>
  <c r="AS62" i="1"/>
  <c r="EW147" i="1"/>
  <c r="FS31" i="1"/>
  <c r="GE31" i="1" s="1"/>
  <c r="G37" i="1"/>
  <c r="L8" i="1"/>
  <c r="C33" i="1"/>
  <c r="C19" i="1" s="1"/>
  <c r="C25" i="1"/>
  <c r="C36" i="1"/>
  <c r="C10" i="1" s="1"/>
  <c r="C34" i="1"/>
  <c r="C8" i="1" s="1"/>
  <c r="S16" i="1"/>
  <c r="AS18" i="1"/>
  <c r="AS17" i="1"/>
  <c r="S15" i="1"/>
  <c r="EC5" i="1"/>
  <c r="BA5" i="1"/>
  <c r="AI21" i="1"/>
  <c r="EU169" i="1"/>
  <c r="EQ169" i="1"/>
  <c r="EM169" i="1"/>
  <c r="ET169" i="1"/>
  <c r="EP169" i="1"/>
  <c r="EL169" i="1"/>
  <c r="ES169" i="1"/>
  <c r="EK169" i="1"/>
  <c r="ER169" i="1"/>
  <c r="EO169" i="1"/>
  <c r="EV169" i="1"/>
  <c r="EN169" i="1"/>
  <c r="EQ255" i="1"/>
  <c r="EQ82" i="1"/>
  <c r="EQ80" i="1" s="1"/>
  <c r="FY24" i="1" s="1"/>
  <c r="EP255" i="1"/>
  <c r="EP82" i="1"/>
  <c r="EP80" i="1" s="1"/>
  <c r="FX24" i="1" s="1"/>
  <c r="DX5" i="1"/>
  <c r="AV5" i="1"/>
  <c r="AS13" i="1"/>
  <c r="S11" i="1"/>
  <c r="AS25" i="1"/>
  <c r="S23" i="1"/>
  <c r="AS26" i="1"/>
  <c r="S24" i="1"/>
  <c r="S48" i="1"/>
  <c r="AS50" i="1"/>
  <c r="AS47" i="1"/>
  <c r="S45" i="1"/>
  <c r="AS34" i="1"/>
  <c r="S32" i="1"/>
  <c r="AS43" i="1"/>
  <c r="S41" i="1"/>
  <c r="AS64" i="1"/>
  <c r="AS70" i="1"/>
  <c r="W99" i="1"/>
  <c r="X59" i="1" s="1"/>
  <c r="AS59" i="1"/>
  <c r="AS67" i="1"/>
  <c r="AS74" i="1"/>
  <c r="AS81" i="1"/>
  <c r="AS77" i="1"/>
  <c r="AS83" i="1"/>
  <c r="AS84" i="1"/>
  <c r="AS85" i="1"/>
  <c r="AS89" i="1"/>
  <c r="AS93" i="1"/>
  <c r="AS98" i="1"/>
  <c r="AW5" i="1"/>
  <c r="FB81" i="1"/>
  <c r="W49" i="1"/>
  <c r="X41" i="1" s="1"/>
  <c r="X6" i="1"/>
  <c r="CO5" i="1"/>
  <c r="U49" i="1"/>
  <c r="T6" i="1"/>
  <c r="AX5" i="1"/>
  <c r="DI56" i="1"/>
  <c r="AW56" i="1"/>
  <c r="DY56" i="1"/>
  <c r="AX56" i="1"/>
  <c r="DC56" i="1"/>
  <c r="DZ56" i="1"/>
  <c r="CK56" i="1"/>
  <c r="AI5" i="1"/>
  <c r="AR23" i="1"/>
  <c r="R21" i="1"/>
  <c r="AQ23" i="1" s="1"/>
  <c r="EW63" i="1"/>
  <c r="FS23" i="1"/>
  <c r="GE23" i="1" s="1"/>
  <c r="GG26" i="1"/>
  <c r="AS9" i="1"/>
  <c r="S7" i="1"/>
  <c r="J36" i="1"/>
  <c r="I19" i="1" s="1"/>
  <c r="BE23" i="1" s="1"/>
  <c r="BM23" i="1" s="1"/>
  <c r="BL23" i="1" s="1"/>
  <c r="BK23" i="1" s="1"/>
  <c r="I18" i="1"/>
  <c r="BD11" i="1" s="1"/>
  <c r="ER255" i="1"/>
  <c r="ER82" i="1"/>
  <c r="ER80" i="1" s="1"/>
  <c r="FZ24" i="1" s="1"/>
  <c r="EO255" i="1"/>
  <c r="EO82" i="1"/>
  <c r="EO80" i="1" s="1"/>
  <c r="FW24" i="1" s="1"/>
  <c r="ET255" i="1"/>
  <c r="ET82" i="1"/>
  <c r="ET80" i="1" s="1"/>
  <c r="GB24" i="1" s="1"/>
  <c r="DM5" i="1"/>
  <c r="CL5" i="1"/>
  <c r="BO5" i="1"/>
  <c r="X22" i="1"/>
  <c r="AS12" i="1"/>
  <c r="S10" i="1"/>
  <c r="AS21" i="1"/>
  <c r="S19" i="1"/>
  <c r="AS27" i="1"/>
  <c r="S25" i="1"/>
  <c r="AS38" i="1"/>
  <c r="S36" i="1"/>
  <c r="X25" i="1"/>
  <c r="AS60" i="1"/>
  <c r="AS32" i="1"/>
  <c r="S30" i="1"/>
  <c r="AS37" i="1"/>
  <c r="S35" i="1"/>
  <c r="AS45" i="1"/>
  <c r="S43" i="1"/>
  <c r="X43" i="1"/>
  <c r="X45" i="1"/>
  <c r="AS65" i="1"/>
  <c r="AS71" i="1"/>
  <c r="X68" i="1"/>
  <c r="AS61" i="1"/>
  <c r="AS69" i="1"/>
  <c r="AS66" i="1"/>
  <c r="AS72" i="1"/>
  <c r="AS79" i="1"/>
  <c r="AS90" i="1"/>
  <c r="X87" i="1"/>
  <c r="AS86" i="1"/>
  <c r="AS99" i="1"/>
  <c r="X96" i="1"/>
  <c r="AS95" i="1"/>
  <c r="EG5" i="1"/>
  <c r="CI5" i="1"/>
  <c r="BA56" i="1"/>
  <c r="EC56" i="1"/>
  <c r="CJ56" i="1"/>
  <c r="BC23" i="1"/>
  <c r="AY23" i="1"/>
  <c r="AU23" i="1"/>
  <c r="BB23" i="1"/>
  <c r="AX23" i="1"/>
  <c r="AT23" i="1"/>
  <c r="BA23" i="1"/>
  <c r="AW23" i="1"/>
  <c r="BD23" i="1"/>
  <c r="AZ23" i="1"/>
  <c r="AV23" i="1"/>
  <c r="AS49" i="1"/>
  <c r="S47" i="1"/>
  <c r="AS76" i="1"/>
  <c r="AS75" i="1"/>
  <c r="X72" i="1"/>
  <c r="AS87" i="1"/>
  <c r="AS91" i="1"/>
  <c r="AS88" i="1"/>
  <c r="X85" i="1"/>
  <c r="AS92" i="1"/>
  <c r="X89" i="1"/>
  <c r="AS96" i="1"/>
  <c r="X93" i="1"/>
  <c r="AS100" i="1"/>
  <c r="X97" i="1"/>
  <c r="X10" i="1"/>
  <c r="HQ11" i="1"/>
  <c r="HR11" i="1" s="1"/>
  <c r="DX58" i="1"/>
  <c r="DD58" i="1"/>
  <c r="CJ58" i="1"/>
  <c r="BP58" i="1"/>
  <c r="AV58" i="1"/>
  <c r="I27" i="1"/>
  <c r="B11" i="1"/>
  <c r="AD8" i="1"/>
  <c r="AD24" i="1" s="1"/>
  <c r="DX7" i="1"/>
  <c r="DD7" i="1"/>
  <c r="CJ7" i="1"/>
  <c r="BP7" i="1"/>
  <c r="AV7" i="1"/>
  <c r="DV5" i="1"/>
  <c r="DY5" i="1"/>
  <c r="BE5" i="1"/>
  <c r="DM56" i="1"/>
  <c r="BO56" i="1"/>
  <c r="CI56" i="1"/>
  <c r="DF56" i="1"/>
  <c r="AU56" i="1"/>
  <c r="AR11" i="1"/>
  <c r="R9" i="1"/>
  <c r="AQ11" i="1" s="1"/>
  <c r="R8" i="1"/>
  <c r="AQ10" i="1" s="1"/>
  <c r="AR10" i="1"/>
  <c r="X66" i="1" l="1"/>
  <c r="X69" i="1"/>
  <c r="CR56" i="1"/>
  <c r="BE56" i="1"/>
  <c r="DL56" i="1"/>
  <c r="DB56" i="1"/>
  <c r="BY5" i="1"/>
  <c r="BY23" i="1" s="1"/>
  <c r="CG23" i="1" s="1"/>
  <c r="DB5" i="1"/>
  <c r="BX5" i="1"/>
  <c r="BX45" i="1" s="1"/>
  <c r="AT56" i="1"/>
  <c r="EG56" i="1"/>
  <c r="BQ5" i="1"/>
  <c r="BN56" i="1"/>
  <c r="CK5" i="1"/>
  <c r="AT5" i="1"/>
  <c r="BY56" i="1"/>
  <c r="BN5" i="1"/>
  <c r="BN47" i="1" s="1"/>
  <c r="CH5" i="1"/>
  <c r="DV56" i="1"/>
  <c r="BP56" i="1"/>
  <c r="AV56" i="1"/>
  <c r="CS5" i="1"/>
  <c r="EF56" i="1"/>
  <c r="DL5" i="1"/>
  <c r="EF5" i="1"/>
  <c r="EO210" i="1"/>
  <c r="EO208" i="1" s="1"/>
  <c r="BD56" i="1"/>
  <c r="DD5" i="1"/>
  <c r="CJ5" i="1"/>
  <c r="BX56" i="1"/>
  <c r="CR5" i="1"/>
  <c r="CO56" i="1"/>
  <c r="DI5" i="1"/>
  <c r="X88" i="1"/>
  <c r="X57" i="1"/>
  <c r="X90" i="1"/>
  <c r="X82" i="1"/>
  <c r="CC85" i="1" s="1"/>
  <c r="X74" i="1"/>
  <c r="X84" i="1"/>
  <c r="X73" i="1"/>
  <c r="X92" i="1"/>
  <c r="AO95" i="1" s="1"/>
  <c r="X83" i="1"/>
  <c r="X76" i="1"/>
  <c r="X63" i="1"/>
  <c r="X62" i="1"/>
  <c r="AO65" i="1" s="1"/>
  <c r="X81" i="1"/>
  <c r="X58" i="1"/>
  <c r="X78" i="1"/>
  <c r="X14" i="1"/>
  <c r="X21" i="1"/>
  <c r="X33" i="1"/>
  <c r="CW35" i="1" s="1"/>
  <c r="X36" i="1"/>
  <c r="AO38" i="1" s="1"/>
  <c r="X9" i="1"/>
  <c r="AO11" i="1" s="1"/>
  <c r="X34" i="1"/>
  <c r="X15" i="1"/>
  <c r="EK82" i="1"/>
  <c r="EK255" i="1"/>
  <c r="X80" i="1"/>
  <c r="X70" i="1"/>
  <c r="X65" i="1"/>
  <c r="BI68" i="1" s="1"/>
  <c r="X95" i="1"/>
  <c r="BI98" i="1" s="1"/>
  <c r="X64" i="1"/>
  <c r="X67" i="1"/>
  <c r="X26" i="1"/>
  <c r="DQ28" i="1" s="1"/>
  <c r="X16" i="1"/>
  <c r="CW18" i="1" s="1"/>
  <c r="X31" i="1"/>
  <c r="BI33" i="1" s="1"/>
  <c r="X39" i="1"/>
  <c r="CC41" i="1" s="1"/>
  <c r="X86" i="1"/>
  <c r="BI89" i="1" s="1"/>
  <c r="X71" i="1"/>
  <c r="BI74" i="1" s="1"/>
  <c r="X56" i="1"/>
  <c r="CW59" i="1" s="1"/>
  <c r="X61" i="1"/>
  <c r="BI64" i="1" s="1"/>
  <c r="X13" i="1"/>
  <c r="CC15" i="1" s="1"/>
  <c r="X35" i="1"/>
  <c r="DQ37" i="1" s="1"/>
  <c r="X17" i="1"/>
  <c r="DQ19" i="1" s="1"/>
  <c r="GE35" i="1"/>
  <c r="GS31" i="1"/>
  <c r="EW19" i="1"/>
  <c r="DY58" i="1"/>
  <c r="DE58" i="1"/>
  <c r="CK58" i="1"/>
  <c r="BQ58" i="1"/>
  <c r="AW58" i="1"/>
  <c r="I28" i="1"/>
  <c r="B12" i="1"/>
  <c r="AD9" i="1"/>
  <c r="AD25" i="1" s="1"/>
  <c r="DY7" i="1"/>
  <c r="DE7" i="1"/>
  <c r="CK7" i="1"/>
  <c r="BQ7" i="1"/>
  <c r="AW7" i="1"/>
  <c r="DQ12" i="1"/>
  <c r="AO12" i="1"/>
  <c r="CW12" i="1"/>
  <c r="CC12" i="1"/>
  <c r="BI12" i="1"/>
  <c r="CC92" i="1"/>
  <c r="BI92" i="1"/>
  <c r="DQ92" i="1"/>
  <c r="CW92" i="1"/>
  <c r="AO92" i="1"/>
  <c r="BE86" i="1"/>
  <c r="BM86" i="1" s="1"/>
  <c r="BL86" i="1" s="1"/>
  <c r="BK86" i="1" s="1"/>
  <c r="BA86" i="1"/>
  <c r="AW86" i="1"/>
  <c r="BD86" i="1"/>
  <c r="AZ86" i="1"/>
  <c r="AV86" i="1"/>
  <c r="AR86" i="1"/>
  <c r="AQ86" i="1" s="1"/>
  <c r="BC86" i="1"/>
  <c r="AY86" i="1"/>
  <c r="AU86" i="1"/>
  <c r="BB86" i="1"/>
  <c r="AX86" i="1"/>
  <c r="AT86" i="1"/>
  <c r="BD66" i="1"/>
  <c r="AZ66" i="1"/>
  <c r="AV66" i="1"/>
  <c r="AR66" i="1"/>
  <c r="AQ66" i="1" s="1"/>
  <c r="BC66" i="1"/>
  <c r="AY66" i="1"/>
  <c r="AU66" i="1"/>
  <c r="BB66" i="1"/>
  <c r="AX66" i="1"/>
  <c r="AT66" i="1"/>
  <c r="BE66" i="1"/>
  <c r="BM66" i="1" s="1"/>
  <c r="BL66" i="1" s="1"/>
  <c r="BK66" i="1" s="1"/>
  <c r="BA66" i="1"/>
  <c r="AW66" i="1"/>
  <c r="CW61" i="1"/>
  <c r="CC61" i="1"/>
  <c r="BI61" i="1"/>
  <c r="AO61" i="1"/>
  <c r="DQ61" i="1"/>
  <c r="BB32" i="1"/>
  <c r="AX32" i="1"/>
  <c r="AT32" i="1"/>
  <c r="BE32" i="1"/>
  <c r="BM32" i="1" s="1"/>
  <c r="BL32" i="1" s="1"/>
  <c r="BK32" i="1" s="1"/>
  <c r="BA32" i="1"/>
  <c r="AW32" i="1"/>
  <c r="BD32" i="1"/>
  <c r="AZ32" i="1"/>
  <c r="AV32" i="1"/>
  <c r="BC32" i="1"/>
  <c r="AY32" i="1"/>
  <c r="AU32" i="1"/>
  <c r="CC89" i="1"/>
  <c r="AO89" i="1"/>
  <c r="CW89" i="1"/>
  <c r="BB77" i="1"/>
  <c r="AX77" i="1"/>
  <c r="AT77" i="1"/>
  <c r="BE77" i="1"/>
  <c r="BM77" i="1" s="1"/>
  <c r="BL77" i="1" s="1"/>
  <c r="BK77" i="1" s="1"/>
  <c r="BA77" i="1"/>
  <c r="AW77" i="1"/>
  <c r="BD77" i="1"/>
  <c r="AZ77" i="1"/>
  <c r="AV77" i="1"/>
  <c r="AR77" i="1"/>
  <c r="AQ77" i="1" s="1"/>
  <c r="AY77" i="1"/>
  <c r="AU77" i="1"/>
  <c r="BC77" i="1"/>
  <c r="BI59" i="1"/>
  <c r="DQ59" i="1"/>
  <c r="CC59" i="1"/>
  <c r="BE43" i="1"/>
  <c r="BM43" i="1" s="1"/>
  <c r="BL43" i="1" s="1"/>
  <c r="BK43" i="1" s="1"/>
  <c r="BA43" i="1"/>
  <c r="AW43" i="1"/>
  <c r="BD43" i="1"/>
  <c r="AZ43" i="1"/>
  <c r="AV43" i="1"/>
  <c r="BC43" i="1"/>
  <c r="AU43" i="1"/>
  <c r="BB43" i="1"/>
  <c r="AT43" i="1"/>
  <c r="AY43" i="1"/>
  <c r="AX43" i="1"/>
  <c r="BB47" i="1"/>
  <c r="AX47" i="1"/>
  <c r="AT47" i="1"/>
  <c r="BE47" i="1"/>
  <c r="BM47" i="1" s="1"/>
  <c r="BL47" i="1" s="1"/>
  <c r="BK47" i="1" s="1"/>
  <c r="BA47" i="1"/>
  <c r="AW47" i="1"/>
  <c r="BD47" i="1"/>
  <c r="AZ47" i="1"/>
  <c r="AV47" i="1"/>
  <c r="AY47" i="1"/>
  <c r="AU47" i="1"/>
  <c r="BC47" i="1"/>
  <c r="CW33" i="1"/>
  <c r="DQ33" i="1"/>
  <c r="BC13" i="1"/>
  <c r="AY13" i="1"/>
  <c r="AU13" i="1"/>
  <c r="BB13" i="1"/>
  <c r="AX13" i="1"/>
  <c r="AT13" i="1"/>
  <c r="BE13" i="1"/>
  <c r="BM13" i="1" s="1"/>
  <c r="BL13" i="1" s="1"/>
  <c r="BK13" i="1" s="1"/>
  <c r="BA13" i="1"/>
  <c r="AW13" i="1"/>
  <c r="AZ13" i="1"/>
  <c r="BD13" i="1"/>
  <c r="AV13" i="1"/>
  <c r="EK343" i="1"/>
  <c r="EW169" i="1"/>
  <c r="BD18" i="1"/>
  <c r="AZ18" i="1"/>
  <c r="AV18" i="1"/>
  <c r="BC18" i="1"/>
  <c r="AY18" i="1"/>
  <c r="AU18" i="1"/>
  <c r="BB18" i="1"/>
  <c r="AX18" i="1"/>
  <c r="AT18" i="1"/>
  <c r="AW18" i="1"/>
  <c r="BE18" i="1"/>
  <c r="BM18" i="1" s="1"/>
  <c r="BL18" i="1" s="1"/>
  <c r="BK18" i="1" s="1"/>
  <c r="BA18" i="1"/>
  <c r="GG31" i="1"/>
  <c r="DQ35" i="1"/>
  <c r="AO35" i="1"/>
  <c r="BB100" i="1"/>
  <c r="AX100" i="1"/>
  <c r="AT100" i="1"/>
  <c r="BE100" i="1"/>
  <c r="BM100" i="1" s="1"/>
  <c r="BL100" i="1" s="1"/>
  <c r="BK100" i="1" s="1"/>
  <c r="BA100" i="1"/>
  <c r="AW100" i="1"/>
  <c r="AZ100" i="1"/>
  <c r="AR100" i="1"/>
  <c r="AQ100" i="1" s="1"/>
  <c r="AY100" i="1"/>
  <c r="BD100" i="1"/>
  <c r="AV100" i="1"/>
  <c r="BC100" i="1"/>
  <c r="AU100" i="1"/>
  <c r="BC92" i="1"/>
  <c r="AY92" i="1"/>
  <c r="AU92" i="1"/>
  <c r="BB92" i="1"/>
  <c r="AX92" i="1"/>
  <c r="AT92" i="1"/>
  <c r="BA92" i="1"/>
  <c r="AZ92" i="1"/>
  <c r="AR92" i="1"/>
  <c r="AQ92" i="1" s="1"/>
  <c r="BE92" i="1"/>
  <c r="BM92" i="1" s="1"/>
  <c r="BL92" i="1" s="1"/>
  <c r="BK92" i="1" s="1"/>
  <c r="AW92" i="1"/>
  <c r="BD92" i="1"/>
  <c r="AV92" i="1"/>
  <c r="CW91" i="1"/>
  <c r="CC91" i="1"/>
  <c r="BI91" i="1"/>
  <c r="DQ91" i="1"/>
  <c r="AO91" i="1"/>
  <c r="BE75" i="1"/>
  <c r="BM75" i="1" s="1"/>
  <c r="BL75" i="1" s="1"/>
  <c r="BK75" i="1" s="1"/>
  <c r="BA75" i="1"/>
  <c r="AW75" i="1"/>
  <c r="BD75" i="1"/>
  <c r="AZ75" i="1"/>
  <c r="AV75" i="1"/>
  <c r="AR75" i="1"/>
  <c r="AQ75" i="1" s="1"/>
  <c r="BC75" i="1"/>
  <c r="AY75" i="1"/>
  <c r="AU75" i="1"/>
  <c r="BB75" i="1"/>
  <c r="AX75" i="1"/>
  <c r="AT75" i="1"/>
  <c r="BC49" i="1"/>
  <c r="AY49" i="1"/>
  <c r="AU49" i="1"/>
  <c r="BB49" i="1"/>
  <c r="AX49" i="1"/>
  <c r="AT49" i="1"/>
  <c r="BE49" i="1"/>
  <c r="BM49" i="1" s="1"/>
  <c r="BL49" i="1" s="1"/>
  <c r="BK49" i="1" s="1"/>
  <c r="BA49" i="1"/>
  <c r="AW49" i="1"/>
  <c r="BD49" i="1"/>
  <c r="AZ49" i="1"/>
  <c r="AV49" i="1"/>
  <c r="BN86" i="1"/>
  <c r="CW99" i="1"/>
  <c r="CC99" i="1"/>
  <c r="DQ99" i="1"/>
  <c r="BI99" i="1"/>
  <c r="AO99" i="1"/>
  <c r="DQ90" i="1"/>
  <c r="AO90" i="1"/>
  <c r="CW90" i="1"/>
  <c r="CC90" i="1"/>
  <c r="BI90" i="1"/>
  <c r="CW72" i="1"/>
  <c r="CC72" i="1"/>
  <c r="BI72" i="1"/>
  <c r="AO72" i="1"/>
  <c r="DQ72" i="1"/>
  <c r="BI69" i="1"/>
  <c r="DQ69" i="1"/>
  <c r="AO69" i="1"/>
  <c r="CW69" i="1"/>
  <c r="CC69" i="1"/>
  <c r="DQ71" i="1"/>
  <c r="AO71" i="1"/>
  <c r="CW71" i="1"/>
  <c r="CC71" i="1"/>
  <c r="BI71" i="1"/>
  <c r="BI47" i="1"/>
  <c r="DQ47" i="1"/>
  <c r="AO47" i="1"/>
  <c r="CW47" i="1"/>
  <c r="CC47" i="1"/>
  <c r="AR37" i="1"/>
  <c r="R35" i="1"/>
  <c r="AQ37" i="1" s="1"/>
  <c r="BD60" i="1"/>
  <c r="AZ60" i="1"/>
  <c r="AV60" i="1"/>
  <c r="AR60" i="1"/>
  <c r="AQ60" i="1" s="1"/>
  <c r="BC60" i="1"/>
  <c r="AY60" i="1"/>
  <c r="AU60" i="1"/>
  <c r="BB60" i="1"/>
  <c r="AX60" i="1"/>
  <c r="AT60" i="1"/>
  <c r="AW60" i="1"/>
  <c r="BE60" i="1"/>
  <c r="BM60" i="1" s="1"/>
  <c r="BL60" i="1" s="1"/>
  <c r="BK60" i="1" s="1"/>
  <c r="BA60" i="1"/>
  <c r="DQ27" i="1"/>
  <c r="AO27" i="1"/>
  <c r="CW27" i="1"/>
  <c r="CC27" i="1"/>
  <c r="BI27" i="1"/>
  <c r="BE27" i="1"/>
  <c r="BM27" i="1" s="1"/>
  <c r="BL27" i="1" s="1"/>
  <c r="BK27" i="1" s="1"/>
  <c r="BA27" i="1"/>
  <c r="AW27" i="1"/>
  <c r="BD27" i="1"/>
  <c r="AZ27" i="1"/>
  <c r="AV27" i="1"/>
  <c r="BC27" i="1"/>
  <c r="AU27" i="1"/>
  <c r="BB27" i="1"/>
  <c r="AT27" i="1"/>
  <c r="AY27" i="1"/>
  <c r="AX27" i="1"/>
  <c r="AR12" i="1"/>
  <c r="R10" i="1"/>
  <c r="AQ12" i="1" s="1"/>
  <c r="DQ11" i="1"/>
  <c r="BI11" i="1"/>
  <c r="AR9" i="1"/>
  <c r="R7" i="1"/>
  <c r="AQ9" i="1" s="1"/>
  <c r="GG23" i="1"/>
  <c r="BN49" i="1"/>
  <c r="BN45" i="1"/>
  <c r="BN43" i="1"/>
  <c r="BN23" i="1"/>
  <c r="W50" i="1"/>
  <c r="W51" i="1" s="1"/>
  <c r="X49" i="1"/>
  <c r="FB112" i="1"/>
  <c r="CC93" i="1"/>
  <c r="BI93" i="1"/>
  <c r="DQ93" i="1"/>
  <c r="AO93" i="1"/>
  <c r="CW93" i="1"/>
  <c r="BC85" i="1"/>
  <c r="AY85" i="1"/>
  <c r="AU85" i="1"/>
  <c r="BB85" i="1"/>
  <c r="AX85" i="1"/>
  <c r="AT85" i="1"/>
  <c r="BE85" i="1"/>
  <c r="BM85" i="1" s="1"/>
  <c r="BL85" i="1" s="1"/>
  <c r="BK85" i="1" s="1"/>
  <c r="BA85" i="1"/>
  <c r="AW85" i="1"/>
  <c r="BD85" i="1"/>
  <c r="AZ85" i="1"/>
  <c r="AV85" i="1"/>
  <c r="AR85" i="1"/>
  <c r="AQ85" i="1" s="1"/>
  <c r="BD83" i="1"/>
  <c r="AZ83" i="1"/>
  <c r="AV83" i="1"/>
  <c r="AR83" i="1"/>
  <c r="AQ83" i="1" s="1"/>
  <c r="BC83" i="1"/>
  <c r="AY83" i="1"/>
  <c r="AU83" i="1"/>
  <c r="BB83" i="1"/>
  <c r="AX83" i="1"/>
  <c r="AT83" i="1"/>
  <c r="BA83" i="1"/>
  <c r="AW83" i="1"/>
  <c r="BE83" i="1"/>
  <c r="BM83" i="1" s="1"/>
  <c r="BL83" i="1" s="1"/>
  <c r="BK83" i="1" s="1"/>
  <c r="BI81" i="1"/>
  <c r="DQ81" i="1"/>
  <c r="AO81" i="1"/>
  <c r="CW81" i="1"/>
  <c r="CC81" i="1"/>
  <c r="DQ67" i="1"/>
  <c r="CC67" i="1"/>
  <c r="AO67" i="1"/>
  <c r="CW67" i="1"/>
  <c r="BI67" i="1"/>
  <c r="X99" i="1"/>
  <c r="W100" i="1"/>
  <c r="W101" i="1" s="1"/>
  <c r="BC64" i="1"/>
  <c r="AY64" i="1"/>
  <c r="AU64" i="1"/>
  <c r="BB64" i="1"/>
  <c r="AX64" i="1"/>
  <c r="AT64" i="1"/>
  <c r="BE64" i="1"/>
  <c r="BM64" i="1" s="1"/>
  <c r="BL64" i="1" s="1"/>
  <c r="BK64" i="1" s="1"/>
  <c r="BA64" i="1"/>
  <c r="AW64" i="1"/>
  <c r="BD64" i="1"/>
  <c r="AZ64" i="1"/>
  <c r="AV64" i="1"/>
  <c r="AR64" i="1"/>
  <c r="AQ64" i="1" s="1"/>
  <c r="AR34" i="1"/>
  <c r="R32" i="1"/>
  <c r="AQ34" i="1" s="1"/>
  <c r="X29" i="1"/>
  <c r="X40" i="1"/>
  <c r="R23" i="1"/>
  <c r="AQ25" i="1" s="1"/>
  <c r="AR25" i="1"/>
  <c r="X18" i="1"/>
  <c r="EK80" i="1"/>
  <c r="EW82" i="1"/>
  <c r="EV343" i="1"/>
  <c r="ES343" i="1"/>
  <c r="EM343" i="1"/>
  <c r="X11" i="1"/>
  <c r="AR18" i="1"/>
  <c r="R16" i="1"/>
  <c r="AQ18" i="1" s="1"/>
  <c r="BV5" i="1"/>
  <c r="ED56" i="1"/>
  <c r="BB56" i="1"/>
  <c r="CP56" i="1"/>
  <c r="ED5" i="1"/>
  <c r="CP5" i="1"/>
  <c r="BB5" i="1"/>
  <c r="BV56" i="1"/>
  <c r="DJ56" i="1"/>
  <c r="DJ5" i="1"/>
  <c r="L20" i="1"/>
  <c r="N8" i="1"/>
  <c r="BB62" i="1"/>
  <c r="AX62" i="1"/>
  <c r="AT62" i="1"/>
  <c r="BE62" i="1"/>
  <c r="BM62" i="1" s="1"/>
  <c r="BL62" i="1" s="1"/>
  <c r="BK62" i="1" s="1"/>
  <c r="BA62" i="1"/>
  <c r="AW62" i="1"/>
  <c r="BD62" i="1"/>
  <c r="AZ62" i="1"/>
  <c r="AV62" i="1"/>
  <c r="AR62" i="1"/>
  <c r="AQ62" i="1" s="1"/>
  <c r="BC62" i="1"/>
  <c r="AY62" i="1"/>
  <c r="AU62" i="1"/>
  <c r="X37" i="1"/>
  <c r="R37" i="1"/>
  <c r="AQ39" i="1" s="1"/>
  <c r="AR39" i="1"/>
  <c r="BC14" i="1"/>
  <c r="AY14" i="1"/>
  <c r="AU14" i="1"/>
  <c r="BB14" i="1"/>
  <c r="AX14" i="1"/>
  <c r="AT14" i="1"/>
  <c r="BE14" i="1"/>
  <c r="BM14" i="1" s="1"/>
  <c r="BL14" i="1" s="1"/>
  <c r="BK14" i="1" s="1"/>
  <c r="BA14" i="1"/>
  <c r="AW14" i="1"/>
  <c r="BD14" i="1"/>
  <c r="AZ14" i="1"/>
  <c r="AV14" i="1"/>
  <c r="BE11" i="1"/>
  <c r="BM11" i="1" s="1"/>
  <c r="BL11" i="1" s="1"/>
  <c r="BK11" i="1" s="1"/>
  <c r="EL216" i="1"/>
  <c r="EL41" i="1" s="1"/>
  <c r="EL210" i="1"/>
  <c r="X94" i="1"/>
  <c r="X79" i="1"/>
  <c r="X75" i="1"/>
  <c r="BC63" i="1"/>
  <c r="AY63" i="1"/>
  <c r="AU63" i="1"/>
  <c r="BB63" i="1"/>
  <c r="AX63" i="1"/>
  <c r="AT63" i="1"/>
  <c r="BE63" i="1"/>
  <c r="BM63" i="1" s="1"/>
  <c r="BL63" i="1" s="1"/>
  <c r="BK63" i="1" s="1"/>
  <c r="BA63" i="1"/>
  <c r="AW63" i="1"/>
  <c r="BD63" i="1"/>
  <c r="AZ63" i="1"/>
  <c r="AV63" i="1"/>
  <c r="AR63" i="1"/>
  <c r="AQ63" i="1" s="1"/>
  <c r="BB68" i="1"/>
  <c r="AX68" i="1"/>
  <c r="AT68" i="1"/>
  <c r="BE68" i="1"/>
  <c r="BM68" i="1" s="1"/>
  <c r="BL68" i="1" s="1"/>
  <c r="BK68" i="1" s="1"/>
  <c r="BA68" i="1"/>
  <c r="AW68" i="1"/>
  <c r="BD68" i="1"/>
  <c r="AZ68" i="1"/>
  <c r="AV68" i="1"/>
  <c r="AR68" i="1"/>
  <c r="AQ68" i="1" s="1"/>
  <c r="BC68" i="1"/>
  <c r="AY68" i="1"/>
  <c r="AU68" i="1"/>
  <c r="AR42" i="1"/>
  <c r="R40" i="1"/>
  <c r="AQ42" i="1" s="1"/>
  <c r="R39" i="1"/>
  <c r="AQ41" i="1" s="1"/>
  <c r="AR41" i="1"/>
  <c r="X38" i="1"/>
  <c r="X23" i="1"/>
  <c r="BE40" i="1"/>
  <c r="BM40" i="1" s="1"/>
  <c r="BL40" i="1" s="1"/>
  <c r="BK40" i="1" s="1"/>
  <c r="BA40" i="1"/>
  <c r="AW40" i="1"/>
  <c r="BD40" i="1"/>
  <c r="AZ40" i="1"/>
  <c r="AV40" i="1"/>
  <c r="BC40" i="1"/>
  <c r="AY40" i="1"/>
  <c r="AU40" i="1"/>
  <c r="BB40" i="1"/>
  <c r="AX40" i="1"/>
  <c r="AT40" i="1"/>
  <c r="R26" i="1"/>
  <c r="AQ28" i="1" s="1"/>
  <c r="AR28" i="1"/>
  <c r="BE15" i="1"/>
  <c r="BM15" i="1" s="1"/>
  <c r="BL15" i="1" s="1"/>
  <c r="BK15" i="1" s="1"/>
  <c r="BA15" i="1"/>
  <c r="AW15" i="1"/>
  <c r="BD15" i="1"/>
  <c r="AZ15" i="1"/>
  <c r="AV15" i="1"/>
  <c r="BC15" i="1"/>
  <c r="AY15" i="1"/>
  <c r="AU15" i="1"/>
  <c r="AT15" i="1"/>
  <c r="BB15" i="1"/>
  <c r="AX15" i="1"/>
  <c r="AR24" i="1"/>
  <c r="R22" i="1"/>
  <c r="AQ24" i="1" s="1"/>
  <c r="R17" i="1"/>
  <c r="AQ19" i="1" s="1"/>
  <c r="AR19" i="1"/>
  <c r="BE44" i="1"/>
  <c r="BM44" i="1" s="1"/>
  <c r="BL44" i="1" s="1"/>
  <c r="BK44" i="1" s="1"/>
  <c r="BA44" i="1"/>
  <c r="AW44" i="1"/>
  <c r="BD44" i="1"/>
  <c r="AZ44" i="1"/>
  <c r="AV44" i="1"/>
  <c r="BC44" i="1"/>
  <c r="AU44" i="1"/>
  <c r="BB44" i="1"/>
  <c r="AT44" i="1"/>
  <c r="AY44" i="1"/>
  <c r="AX44" i="1"/>
  <c r="AR46" i="1"/>
  <c r="R44" i="1"/>
  <c r="AQ46" i="1" s="1"/>
  <c r="BB31" i="1"/>
  <c r="AX31" i="1"/>
  <c r="AT31" i="1"/>
  <c r="BE31" i="1"/>
  <c r="BM31" i="1" s="1"/>
  <c r="BL31" i="1" s="1"/>
  <c r="BK31" i="1" s="1"/>
  <c r="BA31" i="1"/>
  <c r="AW31" i="1"/>
  <c r="BD31" i="1"/>
  <c r="AZ31" i="1"/>
  <c r="AV31" i="1"/>
  <c r="AU31" i="1"/>
  <c r="BC31" i="1"/>
  <c r="AY31" i="1"/>
  <c r="BE22" i="1"/>
  <c r="BM22" i="1" s="1"/>
  <c r="BL22" i="1" s="1"/>
  <c r="BK22" i="1" s="1"/>
  <c r="BA22" i="1"/>
  <c r="AW22" i="1"/>
  <c r="BD22" i="1"/>
  <c r="AZ22" i="1"/>
  <c r="AV22" i="1"/>
  <c r="BC22" i="1"/>
  <c r="AY22" i="1"/>
  <c r="AU22" i="1"/>
  <c r="AX22" i="1"/>
  <c r="AT22" i="1"/>
  <c r="BB22" i="1"/>
  <c r="EK216" i="1"/>
  <c r="EK41" i="1" s="1"/>
  <c r="EK210" i="1"/>
  <c r="BD91" i="1"/>
  <c r="AZ91" i="1"/>
  <c r="AV91" i="1"/>
  <c r="AR91" i="1"/>
  <c r="AQ91" i="1" s="1"/>
  <c r="BC91" i="1"/>
  <c r="AY91" i="1"/>
  <c r="AU91" i="1"/>
  <c r="BB91" i="1"/>
  <c r="AX91" i="1"/>
  <c r="AT91" i="1"/>
  <c r="BE91" i="1"/>
  <c r="BM91" i="1" s="1"/>
  <c r="BL91" i="1" s="1"/>
  <c r="BK91" i="1" s="1"/>
  <c r="BA91" i="1"/>
  <c r="AW91" i="1"/>
  <c r="R47" i="1"/>
  <c r="AQ49" i="1" s="1"/>
  <c r="AR49" i="1"/>
  <c r="BB95" i="1"/>
  <c r="AX95" i="1"/>
  <c r="AT95" i="1"/>
  <c r="BE95" i="1"/>
  <c r="BM95" i="1" s="1"/>
  <c r="BL95" i="1" s="1"/>
  <c r="BK95" i="1" s="1"/>
  <c r="BA95" i="1"/>
  <c r="AW95" i="1"/>
  <c r="BD95" i="1"/>
  <c r="AZ95" i="1"/>
  <c r="AV95" i="1"/>
  <c r="AR95" i="1"/>
  <c r="AQ95" i="1" s="1"/>
  <c r="BC95" i="1"/>
  <c r="AY95" i="1"/>
  <c r="AU95" i="1"/>
  <c r="BC79" i="1"/>
  <c r="AY79" i="1"/>
  <c r="AU79" i="1"/>
  <c r="BB79" i="1"/>
  <c r="AX79" i="1"/>
  <c r="AT79" i="1"/>
  <c r="BE79" i="1"/>
  <c r="BM79" i="1" s="1"/>
  <c r="BL79" i="1" s="1"/>
  <c r="BK79" i="1" s="1"/>
  <c r="BA79" i="1"/>
  <c r="AW79" i="1"/>
  <c r="BD79" i="1"/>
  <c r="AZ79" i="1"/>
  <c r="AV79" i="1"/>
  <c r="AR79" i="1"/>
  <c r="AQ79" i="1" s="1"/>
  <c r="BB65" i="1"/>
  <c r="AX65" i="1"/>
  <c r="AT65" i="1"/>
  <c r="BE65" i="1"/>
  <c r="BM65" i="1" s="1"/>
  <c r="BL65" i="1" s="1"/>
  <c r="BK65" i="1" s="1"/>
  <c r="BA65" i="1"/>
  <c r="AW65" i="1"/>
  <c r="BD65" i="1"/>
  <c r="AZ65" i="1"/>
  <c r="AV65" i="1"/>
  <c r="AR65" i="1"/>
  <c r="AQ65" i="1" s="1"/>
  <c r="BC65" i="1"/>
  <c r="AY65" i="1"/>
  <c r="AU65" i="1"/>
  <c r="BE45" i="1"/>
  <c r="BM45" i="1" s="1"/>
  <c r="BL45" i="1" s="1"/>
  <c r="BK45" i="1" s="1"/>
  <c r="BA45" i="1"/>
  <c r="AW45" i="1"/>
  <c r="BD45" i="1"/>
  <c r="AZ45" i="1"/>
  <c r="AV45" i="1"/>
  <c r="BC45" i="1"/>
  <c r="AY45" i="1"/>
  <c r="AU45" i="1"/>
  <c r="AT45" i="1"/>
  <c r="BB45" i="1"/>
  <c r="AX45" i="1"/>
  <c r="BI28" i="1"/>
  <c r="CC28" i="1"/>
  <c r="AR27" i="1"/>
  <c r="R25" i="1"/>
  <c r="AQ27" i="1" s="1"/>
  <c r="BE21" i="1"/>
  <c r="BM21" i="1" s="1"/>
  <c r="BL21" i="1" s="1"/>
  <c r="BK21" i="1" s="1"/>
  <c r="BA21" i="1"/>
  <c r="AW21" i="1"/>
  <c r="BD21" i="1"/>
  <c r="AZ21" i="1"/>
  <c r="AV21" i="1"/>
  <c r="BC21" i="1"/>
  <c r="AY21" i="1"/>
  <c r="AU21" i="1"/>
  <c r="BB21" i="1"/>
  <c r="AX21" i="1"/>
  <c r="AT21" i="1"/>
  <c r="DQ18" i="1"/>
  <c r="DQ8" i="1"/>
  <c r="AO8" i="1"/>
  <c r="CW8" i="1"/>
  <c r="BI8" i="1"/>
  <c r="CC8" i="1"/>
  <c r="BB98" i="1"/>
  <c r="AX98" i="1"/>
  <c r="AT98" i="1"/>
  <c r="BE98" i="1"/>
  <c r="BM98" i="1" s="1"/>
  <c r="BL98" i="1" s="1"/>
  <c r="BK98" i="1" s="1"/>
  <c r="BA98" i="1"/>
  <c r="AW98" i="1"/>
  <c r="BC98" i="1"/>
  <c r="AU98" i="1"/>
  <c r="AZ98" i="1"/>
  <c r="AR98" i="1"/>
  <c r="AQ98" i="1" s="1"/>
  <c r="AY98" i="1"/>
  <c r="AV98" i="1"/>
  <c r="BD98" i="1"/>
  <c r="BE84" i="1"/>
  <c r="BM84" i="1" s="1"/>
  <c r="BL84" i="1" s="1"/>
  <c r="BK84" i="1" s="1"/>
  <c r="BA84" i="1"/>
  <c r="AW84" i="1"/>
  <c r="BD84" i="1"/>
  <c r="AZ84" i="1"/>
  <c r="AV84" i="1"/>
  <c r="AR84" i="1"/>
  <c r="AQ84" i="1" s="1"/>
  <c r="BC84" i="1"/>
  <c r="AY84" i="1"/>
  <c r="AU84" i="1"/>
  <c r="AT84" i="1"/>
  <c r="BB84" i="1"/>
  <c r="AX84" i="1"/>
  <c r="CW74" i="1"/>
  <c r="CW64" i="1"/>
  <c r="CC64" i="1"/>
  <c r="DQ36" i="1"/>
  <c r="AO36" i="1"/>
  <c r="CW36" i="1"/>
  <c r="CC36" i="1"/>
  <c r="BI36" i="1"/>
  <c r="EN343" i="1"/>
  <c r="ET343" i="1"/>
  <c r="CN56" i="1"/>
  <c r="AZ56" i="1"/>
  <c r="DH5" i="1"/>
  <c r="DH56" i="1"/>
  <c r="BT56" i="1"/>
  <c r="EB56" i="1"/>
  <c r="CN5" i="1"/>
  <c r="AZ5" i="1"/>
  <c r="EB5" i="1"/>
  <c r="BT5" i="1"/>
  <c r="BI62" i="1"/>
  <c r="DQ62" i="1"/>
  <c r="AO62" i="1"/>
  <c r="CW62" i="1"/>
  <c r="CC62" i="1"/>
  <c r="BC39" i="1"/>
  <c r="AY39" i="1"/>
  <c r="AU39" i="1"/>
  <c r="BB39" i="1"/>
  <c r="AX39" i="1"/>
  <c r="AT39" i="1"/>
  <c r="BE39" i="1"/>
  <c r="BM39" i="1" s="1"/>
  <c r="BL39" i="1" s="1"/>
  <c r="BK39" i="1" s="1"/>
  <c r="BA39" i="1"/>
  <c r="AW39" i="1"/>
  <c r="BD39" i="1"/>
  <c r="AZ39" i="1"/>
  <c r="AV39" i="1"/>
  <c r="CC19" i="1"/>
  <c r="BI19" i="1"/>
  <c r="CW19" i="1"/>
  <c r="EN210" i="1"/>
  <c r="EN216" i="1"/>
  <c r="EN41" i="1" s="1"/>
  <c r="FU4" i="1"/>
  <c r="BI96" i="1"/>
  <c r="DQ96" i="1"/>
  <c r="AO96" i="1"/>
  <c r="CC96" i="1"/>
  <c r="CW96" i="1"/>
  <c r="DQ88" i="1"/>
  <c r="AO88" i="1"/>
  <c r="CW88" i="1"/>
  <c r="CC88" i="1"/>
  <c r="BI88" i="1"/>
  <c r="DQ87" i="1"/>
  <c r="AO87" i="1"/>
  <c r="CW87" i="1"/>
  <c r="CC87" i="1"/>
  <c r="BI87" i="1"/>
  <c r="DQ76" i="1"/>
  <c r="CC76" i="1"/>
  <c r="AO76" i="1"/>
  <c r="BI76" i="1"/>
  <c r="CW76" i="1"/>
  <c r="GK71" i="1"/>
  <c r="BD99" i="1"/>
  <c r="AZ99" i="1"/>
  <c r="AV99" i="1"/>
  <c r="AR99" i="1"/>
  <c r="AQ99" i="1" s="1"/>
  <c r="BC99" i="1"/>
  <c r="AY99" i="1"/>
  <c r="AU99" i="1"/>
  <c r="BA99" i="1"/>
  <c r="AX99" i="1"/>
  <c r="BE99" i="1"/>
  <c r="BM99" i="1" s="1"/>
  <c r="BL99" i="1" s="1"/>
  <c r="BK99" i="1" s="1"/>
  <c r="AW99" i="1"/>
  <c r="BB99" i="1"/>
  <c r="AT99" i="1"/>
  <c r="BE90" i="1"/>
  <c r="BM90" i="1" s="1"/>
  <c r="BL90" i="1" s="1"/>
  <c r="BK90" i="1" s="1"/>
  <c r="BA90" i="1"/>
  <c r="AW90" i="1"/>
  <c r="BD90" i="1"/>
  <c r="AZ90" i="1"/>
  <c r="AV90" i="1"/>
  <c r="AR90" i="1"/>
  <c r="AQ90" i="1" s="1"/>
  <c r="BC90" i="1"/>
  <c r="AY90" i="1"/>
  <c r="AU90" i="1"/>
  <c r="BB90" i="1"/>
  <c r="AX90" i="1"/>
  <c r="AT90" i="1"/>
  <c r="BD72" i="1"/>
  <c r="AZ72" i="1"/>
  <c r="AV72" i="1"/>
  <c r="AR72" i="1"/>
  <c r="AQ72" i="1" s="1"/>
  <c r="BC72" i="1"/>
  <c r="AY72" i="1"/>
  <c r="AU72" i="1"/>
  <c r="BB72" i="1"/>
  <c r="AX72" i="1"/>
  <c r="AT72" i="1"/>
  <c r="BA72" i="1"/>
  <c r="AW72" i="1"/>
  <c r="BE72" i="1"/>
  <c r="BM72" i="1" s="1"/>
  <c r="BL72" i="1" s="1"/>
  <c r="BK72" i="1" s="1"/>
  <c r="BB69" i="1"/>
  <c r="AX69" i="1"/>
  <c r="AT69" i="1"/>
  <c r="BE69" i="1"/>
  <c r="BM69" i="1" s="1"/>
  <c r="BL69" i="1" s="1"/>
  <c r="BK69" i="1" s="1"/>
  <c r="BA69" i="1"/>
  <c r="AW69" i="1"/>
  <c r="AZ69" i="1"/>
  <c r="AR69" i="1"/>
  <c r="AQ69" i="1" s="1"/>
  <c r="AY69" i="1"/>
  <c r="BD69" i="1"/>
  <c r="AV69" i="1"/>
  <c r="BC69" i="1"/>
  <c r="AU69" i="1"/>
  <c r="BE71" i="1"/>
  <c r="BM71" i="1" s="1"/>
  <c r="BL71" i="1" s="1"/>
  <c r="BK71" i="1" s="1"/>
  <c r="BA71" i="1"/>
  <c r="AW71" i="1"/>
  <c r="BD71" i="1"/>
  <c r="AZ71" i="1"/>
  <c r="AV71" i="1"/>
  <c r="AR71" i="1"/>
  <c r="AQ71" i="1" s="1"/>
  <c r="BC71" i="1"/>
  <c r="AY71" i="1"/>
  <c r="AU71" i="1"/>
  <c r="BB71" i="1"/>
  <c r="AX71" i="1"/>
  <c r="AT71" i="1"/>
  <c r="DQ45" i="1"/>
  <c r="AO45" i="1"/>
  <c r="CW45" i="1"/>
  <c r="CC45" i="1"/>
  <c r="BI45" i="1"/>
  <c r="BE37" i="1"/>
  <c r="BM37" i="1" s="1"/>
  <c r="BL37" i="1" s="1"/>
  <c r="BK37" i="1" s="1"/>
  <c r="BA37" i="1"/>
  <c r="AW37" i="1"/>
  <c r="BD37" i="1"/>
  <c r="AZ37" i="1"/>
  <c r="AV37" i="1"/>
  <c r="BC37" i="1"/>
  <c r="AY37" i="1"/>
  <c r="AU37" i="1"/>
  <c r="BB37" i="1"/>
  <c r="AX37" i="1"/>
  <c r="AT37" i="1"/>
  <c r="CW60" i="1"/>
  <c r="CC60" i="1"/>
  <c r="BI60" i="1"/>
  <c r="DQ60" i="1"/>
  <c r="AO60" i="1"/>
  <c r="AR38" i="1"/>
  <c r="R36" i="1"/>
  <c r="AQ38" i="1" s="1"/>
  <c r="CW16" i="1"/>
  <c r="CC16" i="1"/>
  <c r="BI16" i="1"/>
  <c r="AO16" i="1"/>
  <c r="DQ16" i="1"/>
  <c r="BE12" i="1"/>
  <c r="BM12" i="1" s="1"/>
  <c r="BL12" i="1" s="1"/>
  <c r="BK12" i="1" s="1"/>
  <c r="BA12" i="1"/>
  <c r="AW12" i="1"/>
  <c r="BD12" i="1"/>
  <c r="AZ12" i="1"/>
  <c r="AV12" i="1"/>
  <c r="BC12" i="1"/>
  <c r="AY12" i="1"/>
  <c r="AU12" i="1"/>
  <c r="AT12" i="1"/>
  <c r="BB12" i="1"/>
  <c r="AX12" i="1"/>
  <c r="BO46" i="1"/>
  <c r="BO45" i="1"/>
  <c r="BO47" i="1"/>
  <c r="BO43" i="1"/>
  <c r="BO49" i="1"/>
  <c r="BO32" i="1"/>
  <c r="BO27" i="1"/>
  <c r="BO21" i="1"/>
  <c r="BO11" i="1"/>
  <c r="BO23" i="1"/>
  <c r="BO13" i="1"/>
  <c r="BO14" i="1"/>
  <c r="BO19" i="1"/>
  <c r="BO18" i="1"/>
  <c r="BD9" i="1"/>
  <c r="AZ9" i="1"/>
  <c r="AV9" i="1"/>
  <c r="BC9" i="1"/>
  <c r="AY9" i="1"/>
  <c r="AU9" i="1"/>
  <c r="BE9" i="1"/>
  <c r="BM9" i="1" s="1"/>
  <c r="BL9" i="1" s="1"/>
  <c r="BK9" i="1" s="1"/>
  <c r="AW9" i="1"/>
  <c r="BA9" i="1"/>
  <c r="AX9" i="1"/>
  <c r="BB9" i="1"/>
  <c r="AT9" i="1"/>
  <c r="BC93" i="1"/>
  <c r="AY93" i="1"/>
  <c r="BB93" i="1"/>
  <c r="AX93" i="1"/>
  <c r="AT93" i="1"/>
  <c r="BE93" i="1"/>
  <c r="BM93" i="1" s="1"/>
  <c r="BL93" i="1" s="1"/>
  <c r="BK93" i="1" s="1"/>
  <c r="BA93" i="1"/>
  <c r="AW93" i="1"/>
  <c r="BD93" i="1"/>
  <c r="AR93" i="1"/>
  <c r="AQ93" i="1" s="1"/>
  <c r="AZ93" i="1"/>
  <c r="AV93" i="1"/>
  <c r="AU93" i="1"/>
  <c r="CW85" i="1"/>
  <c r="DQ85" i="1"/>
  <c r="AO85" i="1"/>
  <c r="CW83" i="1"/>
  <c r="CC83" i="1"/>
  <c r="BI83" i="1"/>
  <c r="AO83" i="1"/>
  <c r="DQ83" i="1"/>
  <c r="BB81" i="1"/>
  <c r="AX81" i="1"/>
  <c r="AT81" i="1"/>
  <c r="BE81" i="1"/>
  <c r="BM81" i="1" s="1"/>
  <c r="BL81" i="1" s="1"/>
  <c r="BK81" i="1" s="1"/>
  <c r="BA81" i="1"/>
  <c r="AW81" i="1"/>
  <c r="AZ81" i="1"/>
  <c r="AR81" i="1"/>
  <c r="AQ81" i="1" s="1"/>
  <c r="AY81" i="1"/>
  <c r="BD81" i="1"/>
  <c r="AV81" i="1"/>
  <c r="BC81" i="1"/>
  <c r="AU81" i="1"/>
  <c r="BE67" i="1"/>
  <c r="BM67" i="1" s="1"/>
  <c r="BL67" i="1" s="1"/>
  <c r="BK67" i="1" s="1"/>
  <c r="BA67" i="1"/>
  <c r="AW67" i="1"/>
  <c r="BD67" i="1"/>
  <c r="AZ67" i="1"/>
  <c r="AV67" i="1"/>
  <c r="AR67" i="1"/>
  <c r="AQ67" i="1" s="1"/>
  <c r="BC67" i="1"/>
  <c r="AY67" i="1"/>
  <c r="AU67" i="1"/>
  <c r="BB67" i="1"/>
  <c r="AX67" i="1"/>
  <c r="AT67" i="1"/>
  <c r="CC70" i="1"/>
  <c r="BI70" i="1"/>
  <c r="DQ70" i="1"/>
  <c r="AO70" i="1"/>
  <c r="CW70" i="1"/>
  <c r="X42" i="1"/>
  <c r="BB34" i="1"/>
  <c r="AX34" i="1"/>
  <c r="AT34" i="1"/>
  <c r="BE34" i="1"/>
  <c r="BM34" i="1" s="1"/>
  <c r="BL34" i="1" s="1"/>
  <c r="BK34" i="1" s="1"/>
  <c r="BA34" i="1"/>
  <c r="AW34" i="1"/>
  <c r="BD34" i="1"/>
  <c r="AZ34" i="1"/>
  <c r="AV34" i="1"/>
  <c r="BC34" i="1"/>
  <c r="AY34" i="1"/>
  <c r="AU34" i="1"/>
  <c r="BC50" i="1"/>
  <c r="AY50" i="1"/>
  <c r="AU50" i="1"/>
  <c r="BB50" i="1"/>
  <c r="AX50" i="1"/>
  <c r="AT50" i="1"/>
  <c r="BE50" i="1"/>
  <c r="BM50" i="1" s="1"/>
  <c r="BL50" i="1" s="1"/>
  <c r="BK50" i="1" s="1"/>
  <c r="BA50" i="1"/>
  <c r="AW50" i="1"/>
  <c r="BD50" i="1"/>
  <c r="AZ50" i="1"/>
  <c r="AV50" i="1"/>
  <c r="AR26" i="1"/>
  <c r="R24" i="1"/>
  <c r="AQ26" i="1" s="1"/>
  <c r="BC25" i="1"/>
  <c r="AY25" i="1"/>
  <c r="AU25" i="1"/>
  <c r="BB25" i="1"/>
  <c r="AX25" i="1"/>
  <c r="AT25" i="1"/>
  <c r="BE25" i="1"/>
  <c r="BM25" i="1" s="1"/>
  <c r="BL25" i="1" s="1"/>
  <c r="BK25" i="1" s="1"/>
  <c r="BA25" i="1"/>
  <c r="AW25" i="1"/>
  <c r="BD25" i="1"/>
  <c r="AZ25" i="1"/>
  <c r="AV25" i="1"/>
  <c r="X32" i="1"/>
  <c r="EM210" i="1"/>
  <c r="EM216" i="1"/>
  <c r="EM41" i="1" s="1"/>
  <c r="EW255" i="1"/>
  <c r="EO343" i="1"/>
  <c r="EL343" i="1"/>
  <c r="EQ343" i="1"/>
  <c r="AR17" i="1"/>
  <c r="R15" i="1"/>
  <c r="AQ17" i="1" s="1"/>
  <c r="C37" i="1"/>
  <c r="C11" i="1"/>
  <c r="G8" i="1"/>
  <c r="X44" i="1"/>
  <c r="AR36" i="1"/>
  <c r="R34" i="1"/>
  <c r="AQ36" i="1" s="1"/>
  <c r="X19" i="1"/>
  <c r="EU210" i="1"/>
  <c r="EU216" i="1"/>
  <c r="EU41" i="1" s="1"/>
  <c r="BX47" i="1"/>
  <c r="BX43" i="1"/>
  <c r="BX40" i="1"/>
  <c r="BX31" i="1"/>
  <c r="BX39" i="1"/>
  <c r="BX21" i="1"/>
  <c r="BX15" i="1"/>
  <c r="BX23" i="1"/>
  <c r="BX18" i="1"/>
  <c r="R12" i="1"/>
  <c r="AQ14" i="1" s="1"/>
  <c r="AR14" i="1"/>
  <c r="BD10" i="1"/>
  <c r="BE10" i="1"/>
  <c r="BM10" i="1" s="1"/>
  <c r="BL10" i="1" s="1"/>
  <c r="BK10" i="1" s="1"/>
  <c r="X7" i="1"/>
  <c r="BP45" i="1"/>
  <c r="BP47" i="1"/>
  <c r="BP44" i="1"/>
  <c r="BP43" i="1"/>
  <c r="BP41" i="1"/>
  <c r="BP34" i="1"/>
  <c r="BP32" i="1"/>
  <c r="BP31" i="1"/>
  <c r="BP21" i="1"/>
  <c r="BP23" i="1"/>
  <c r="BP13" i="1"/>
  <c r="BP18" i="1"/>
  <c r="BP14" i="1"/>
  <c r="BP10" i="1"/>
  <c r="BB97" i="1"/>
  <c r="AX97" i="1"/>
  <c r="AT97" i="1"/>
  <c r="BE97" i="1"/>
  <c r="BM97" i="1" s="1"/>
  <c r="BL97" i="1" s="1"/>
  <c r="BK97" i="1" s="1"/>
  <c r="BA97" i="1"/>
  <c r="AW97" i="1"/>
  <c r="AZ97" i="1"/>
  <c r="AR97" i="1"/>
  <c r="AQ97" i="1" s="1"/>
  <c r="AY97" i="1"/>
  <c r="BD97" i="1"/>
  <c r="AV97" i="1"/>
  <c r="BC97" i="1"/>
  <c r="AU97" i="1"/>
  <c r="BD82" i="1"/>
  <c r="AZ82" i="1"/>
  <c r="AV82" i="1"/>
  <c r="AR82" i="1"/>
  <c r="AQ82" i="1" s="1"/>
  <c r="BC82" i="1"/>
  <c r="AY82" i="1"/>
  <c r="AU82" i="1"/>
  <c r="BB82" i="1"/>
  <c r="AX82" i="1"/>
  <c r="AT82" i="1"/>
  <c r="BE82" i="1"/>
  <c r="BM82" i="1" s="1"/>
  <c r="BL82" i="1" s="1"/>
  <c r="BK82" i="1" s="1"/>
  <c r="BA82" i="1"/>
  <c r="AW82" i="1"/>
  <c r="BB78" i="1"/>
  <c r="AX78" i="1"/>
  <c r="AT78" i="1"/>
  <c r="BE78" i="1"/>
  <c r="BM78" i="1" s="1"/>
  <c r="BL78" i="1" s="1"/>
  <c r="BK78" i="1" s="1"/>
  <c r="BA78" i="1"/>
  <c r="AW78" i="1"/>
  <c r="BD78" i="1"/>
  <c r="AZ78" i="1"/>
  <c r="AV78" i="1"/>
  <c r="AR78" i="1"/>
  <c r="AQ78" i="1" s="1"/>
  <c r="BC78" i="1"/>
  <c r="AY78" i="1"/>
  <c r="AU78" i="1"/>
  <c r="X60" i="1"/>
  <c r="X48" i="1"/>
  <c r="BE42" i="1"/>
  <c r="BM42" i="1" s="1"/>
  <c r="BL42" i="1" s="1"/>
  <c r="BK42" i="1" s="1"/>
  <c r="BA42" i="1"/>
  <c r="AW42" i="1"/>
  <c r="BD42" i="1"/>
  <c r="AZ42" i="1"/>
  <c r="AV42" i="1"/>
  <c r="BB42" i="1"/>
  <c r="AT42" i="1"/>
  <c r="AY42" i="1"/>
  <c r="AX42" i="1"/>
  <c r="BC42" i="1"/>
  <c r="AU42" i="1"/>
  <c r="BC41" i="1"/>
  <c r="AY41" i="1"/>
  <c r="AU41" i="1"/>
  <c r="BB41" i="1"/>
  <c r="AX41" i="1"/>
  <c r="AT41" i="1"/>
  <c r="BE41" i="1"/>
  <c r="BM41" i="1" s="1"/>
  <c r="BL41" i="1" s="1"/>
  <c r="BK41" i="1" s="1"/>
  <c r="BA41" i="1"/>
  <c r="AW41" i="1"/>
  <c r="BD41" i="1"/>
  <c r="AZ41" i="1"/>
  <c r="AV41" i="1"/>
  <c r="BB35" i="1"/>
  <c r="AX35" i="1"/>
  <c r="AT35" i="1"/>
  <c r="BE35" i="1"/>
  <c r="BM35" i="1" s="1"/>
  <c r="BL35" i="1" s="1"/>
  <c r="BK35" i="1" s="1"/>
  <c r="BA35" i="1"/>
  <c r="AW35" i="1"/>
  <c r="BD35" i="1"/>
  <c r="AZ35" i="1"/>
  <c r="AV35" i="1"/>
  <c r="AY35" i="1"/>
  <c r="AU35" i="1"/>
  <c r="BC35" i="1"/>
  <c r="X28" i="1"/>
  <c r="BD16" i="1"/>
  <c r="AZ16" i="1"/>
  <c r="AV16" i="1"/>
  <c r="BC16" i="1"/>
  <c r="AY16" i="1"/>
  <c r="AU16" i="1"/>
  <c r="BB16" i="1"/>
  <c r="AX16" i="1"/>
  <c r="AT16" i="1"/>
  <c r="BE16" i="1"/>
  <c r="BM16" i="1" s="1"/>
  <c r="BL16" i="1" s="1"/>
  <c r="BK16" i="1" s="1"/>
  <c r="BA16" i="1"/>
  <c r="AW16" i="1"/>
  <c r="BC20" i="1"/>
  <c r="AY20" i="1"/>
  <c r="AU20" i="1"/>
  <c r="BB20" i="1"/>
  <c r="AX20" i="1"/>
  <c r="AT20" i="1"/>
  <c r="BE20" i="1"/>
  <c r="BM20" i="1" s="1"/>
  <c r="BL20" i="1" s="1"/>
  <c r="BK20" i="1" s="1"/>
  <c r="BA20" i="1"/>
  <c r="AW20" i="1"/>
  <c r="AV20" i="1"/>
  <c r="BD20" i="1"/>
  <c r="AZ20" i="1"/>
  <c r="BB24" i="1"/>
  <c r="AX24" i="1"/>
  <c r="AT24" i="1"/>
  <c r="BE24" i="1"/>
  <c r="BM24" i="1" s="1"/>
  <c r="BL24" i="1" s="1"/>
  <c r="BK24" i="1" s="1"/>
  <c r="BA24" i="1"/>
  <c r="AW24" i="1"/>
  <c r="BD24" i="1"/>
  <c r="AZ24" i="1"/>
  <c r="AV24" i="1"/>
  <c r="BC24" i="1"/>
  <c r="AY24" i="1"/>
  <c r="AU24" i="1"/>
  <c r="BU47" i="1"/>
  <c r="BU49" i="1"/>
  <c r="BU41" i="1"/>
  <c r="BU43" i="1"/>
  <c r="BU34" i="1"/>
  <c r="BU32" i="1"/>
  <c r="BU31" i="1"/>
  <c r="BU45" i="1"/>
  <c r="BU23" i="1"/>
  <c r="BU18" i="1"/>
  <c r="BU14" i="1"/>
  <c r="BU10" i="1"/>
  <c r="BU21" i="1"/>
  <c r="AR48" i="1"/>
  <c r="R46" i="1"/>
  <c r="AQ48" i="1" s="1"/>
  <c r="X30" i="1"/>
  <c r="R29" i="1"/>
  <c r="AQ31" i="1" s="1"/>
  <c r="AR31" i="1"/>
  <c r="X24" i="1"/>
  <c r="BQ67" i="1"/>
  <c r="BQ65" i="1"/>
  <c r="BR68" i="1"/>
  <c r="BR67" i="1"/>
  <c r="BR84" i="1"/>
  <c r="BR100" i="1"/>
  <c r="BQ47" i="1"/>
  <c r="BQ50" i="1"/>
  <c r="BQ49" i="1"/>
  <c r="BQ42" i="1"/>
  <c r="BQ32" i="1"/>
  <c r="BQ31" i="1"/>
  <c r="BQ45" i="1"/>
  <c r="BQ43" i="1"/>
  <c r="BQ40" i="1"/>
  <c r="BQ23" i="1"/>
  <c r="BQ18" i="1"/>
  <c r="BQ14" i="1"/>
  <c r="BQ10" i="1"/>
  <c r="BQ21" i="1"/>
  <c r="BQ11" i="1"/>
  <c r="BB96" i="1"/>
  <c r="AX96" i="1"/>
  <c r="AT96" i="1"/>
  <c r="BE96" i="1"/>
  <c r="BM96" i="1" s="1"/>
  <c r="BL96" i="1" s="1"/>
  <c r="BK96" i="1" s="1"/>
  <c r="BA96" i="1"/>
  <c r="AW96" i="1"/>
  <c r="AY96" i="1"/>
  <c r="BD96" i="1"/>
  <c r="AV96" i="1"/>
  <c r="BC96" i="1"/>
  <c r="AU96" i="1"/>
  <c r="AZ96" i="1"/>
  <c r="AR96" i="1"/>
  <c r="AQ96" i="1" s="1"/>
  <c r="BE88" i="1"/>
  <c r="BM88" i="1" s="1"/>
  <c r="BL88" i="1" s="1"/>
  <c r="BK88" i="1" s="1"/>
  <c r="BA88" i="1"/>
  <c r="AW88" i="1"/>
  <c r="BD88" i="1"/>
  <c r="AZ88" i="1"/>
  <c r="AV88" i="1"/>
  <c r="AR88" i="1"/>
  <c r="AQ88" i="1" s="1"/>
  <c r="BC88" i="1"/>
  <c r="AY88" i="1"/>
  <c r="AU88" i="1"/>
  <c r="BB88" i="1"/>
  <c r="AX88" i="1"/>
  <c r="AT88" i="1"/>
  <c r="BE87" i="1"/>
  <c r="BM87" i="1" s="1"/>
  <c r="BL87" i="1" s="1"/>
  <c r="BK87" i="1" s="1"/>
  <c r="BA87" i="1"/>
  <c r="AW87" i="1"/>
  <c r="BD87" i="1"/>
  <c r="AZ87" i="1"/>
  <c r="AV87" i="1"/>
  <c r="AR87" i="1"/>
  <c r="AQ87" i="1" s="1"/>
  <c r="BC87" i="1"/>
  <c r="AY87" i="1"/>
  <c r="AU87" i="1"/>
  <c r="BB87" i="1"/>
  <c r="AX87" i="1"/>
  <c r="AT87" i="1"/>
  <c r="BB76" i="1"/>
  <c r="AX76" i="1"/>
  <c r="AT76" i="1"/>
  <c r="BE76" i="1"/>
  <c r="BM76" i="1" s="1"/>
  <c r="BL76" i="1" s="1"/>
  <c r="BK76" i="1" s="1"/>
  <c r="BA76" i="1"/>
  <c r="AW76" i="1"/>
  <c r="BD76" i="1"/>
  <c r="AZ76" i="1"/>
  <c r="AV76" i="1"/>
  <c r="AR76" i="1"/>
  <c r="AQ76" i="1" s="1"/>
  <c r="BC76" i="1"/>
  <c r="AY76" i="1"/>
  <c r="AU76" i="1"/>
  <c r="EV210" i="1"/>
  <c r="EV216" i="1"/>
  <c r="EV41" i="1" s="1"/>
  <c r="DQ95" i="1"/>
  <c r="BI95" i="1"/>
  <c r="CC95" i="1"/>
  <c r="DQ86" i="1"/>
  <c r="AO86" i="1"/>
  <c r="CW86" i="1"/>
  <c r="CC86" i="1"/>
  <c r="BI86" i="1"/>
  <c r="CC79" i="1"/>
  <c r="BI79" i="1"/>
  <c r="DQ79" i="1"/>
  <c r="AO79" i="1"/>
  <c r="CW79" i="1"/>
  <c r="CW66" i="1"/>
  <c r="CC66" i="1"/>
  <c r="BI66" i="1"/>
  <c r="DQ66" i="1"/>
  <c r="AO66" i="1"/>
  <c r="BD61" i="1"/>
  <c r="AZ61" i="1"/>
  <c r="AV61" i="1"/>
  <c r="AR61" i="1"/>
  <c r="AQ61" i="1" s="1"/>
  <c r="BC61" i="1"/>
  <c r="AY61" i="1"/>
  <c r="AU61" i="1"/>
  <c r="BB61" i="1"/>
  <c r="AX61" i="1"/>
  <c r="AT61" i="1"/>
  <c r="BE61" i="1"/>
  <c r="BM61" i="1" s="1"/>
  <c r="BL61" i="1" s="1"/>
  <c r="BK61" i="1" s="1"/>
  <c r="BA61" i="1"/>
  <c r="AW61" i="1"/>
  <c r="DQ65" i="1"/>
  <c r="CW65" i="1"/>
  <c r="AR45" i="1"/>
  <c r="R43" i="1"/>
  <c r="AQ45" i="1" s="1"/>
  <c r="R30" i="1"/>
  <c r="AQ32" i="1" s="1"/>
  <c r="AR32" i="1"/>
  <c r="DQ38" i="1"/>
  <c r="BI38" i="1"/>
  <c r="BE38" i="1"/>
  <c r="BM38" i="1" s="1"/>
  <c r="BL38" i="1" s="1"/>
  <c r="BK38" i="1" s="1"/>
  <c r="BA38" i="1"/>
  <c r="AW38" i="1"/>
  <c r="BD38" i="1"/>
  <c r="AZ38" i="1"/>
  <c r="AV38" i="1"/>
  <c r="BC38" i="1"/>
  <c r="AY38" i="1"/>
  <c r="AU38" i="1"/>
  <c r="AT38" i="1"/>
  <c r="BB38" i="1"/>
  <c r="AX38" i="1"/>
  <c r="R19" i="1"/>
  <c r="AQ21" i="1" s="1"/>
  <c r="AR21" i="1"/>
  <c r="BI24" i="1"/>
  <c r="DQ24" i="1"/>
  <c r="AO24" i="1"/>
  <c r="CW24" i="1"/>
  <c r="CC24" i="1"/>
  <c r="T49" i="1"/>
  <c r="S6" i="1"/>
  <c r="AS8" i="1"/>
  <c r="BC89" i="1"/>
  <c r="AY89" i="1"/>
  <c r="AU89" i="1"/>
  <c r="BB89" i="1"/>
  <c r="AX89" i="1"/>
  <c r="AT89" i="1"/>
  <c r="BE89" i="1"/>
  <c r="BM89" i="1" s="1"/>
  <c r="BL89" i="1" s="1"/>
  <c r="BK89" i="1" s="1"/>
  <c r="BA89" i="1"/>
  <c r="AW89" i="1"/>
  <c r="BD89" i="1"/>
  <c r="AZ89" i="1"/>
  <c r="AV89" i="1"/>
  <c r="AR89" i="1"/>
  <c r="AQ89" i="1" s="1"/>
  <c r="DQ84" i="1"/>
  <c r="AO84" i="1"/>
  <c r="CW84" i="1"/>
  <c r="CC84" i="1"/>
  <c r="BI84" i="1"/>
  <c r="BI77" i="1"/>
  <c r="DQ77" i="1"/>
  <c r="AO77" i="1"/>
  <c r="CW77" i="1"/>
  <c r="CC77" i="1"/>
  <c r="BC74" i="1"/>
  <c r="AY74" i="1"/>
  <c r="AU74" i="1"/>
  <c r="BB74" i="1"/>
  <c r="AX74" i="1"/>
  <c r="AT74" i="1"/>
  <c r="BE74" i="1"/>
  <c r="BM74" i="1" s="1"/>
  <c r="BL74" i="1" s="1"/>
  <c r="BK74" i="1" s="1"/>
  <c r="BA74" i="1"/>
  <c r="AW74" i="1"/>
  <c r="AV74" i="1"/>
  <c r="AR74" i="1"/>
  <c r="AQ74" i="1" s="1"/>
  <c r="BD74" i="1"/>
  <c r="AZ74" i="1"/>
  <c r="AS102" i="1"/>
  <c r="BC59" i="1"/>
  <c r="AY59" i="1"/>
  <c r="AU59" i="1"/>
  <c r="BB59" i="1"/>
  <c r="AX59" i="1"/>
  <c r="AT59" i="1"/>
  <c r="BE59" i="1"/>
  <c r="BM59" i="1" s="1"/>
  <c r="BL59" i="1" s="1"/>
  <c r="BK59" i="1" s="1"/>
  <c r="BA59" i="1"/>
  <c r="AW59" i="1"/>
  <c r="BD59" i="1"/>
  <c r="AZ59" i="1"/>
  <c r="AV59" i="1"/>
  <c r="AR59" i="1"/>
  <c r="BC70" i="1"/>
  <c r="AY70" i="1"/>
  <c r="AU70" i="1"/>
  <c r="BB70" i="1"/>
  <c r="AX70" i="1"/>
  <c r="AT70" i="1"/>
  <c r="BE70" i="1"/>
  <c r="BM70" i="1" s="1"/>
  <c r="BL70" i="1" s="1"/>
  <c r="BK70" i="1" s="1"/>
  <c r="BA70" i="1"/>
  <c r="AW70" i="1"/>
  <c r="BD70" i="1"/>
  <c r="AZ70" i="1"/>
  <c r="AV70" i="1"/>
  <c r="AR70" i="1"/>
  <c r="AQ70" i="1" s="1"/>
  <c r="AR43" i="1"/>
  <c r="R41" i="1"/>
  <c r="AQ43" i="1" s="1"/>
  <c r="AR47" i="1"/>
  <c r="R45" i="1"/>
  <c r="AQ47" i="1" s="1"/>
  <c r="R48" i="1"/>
  <c r="AQ50" i="1" s="1"/>
  <c r="AR50" i="1"/>
  <c r="BD26" i="1"/>
  <c r="AZ26" i="1"/>
  <c r="AV26" i="1"/>
  <c r="BC26" i="1"/>
  <c r="AY26" i="1"/>
  <c r="AU26" i="1"/>
  <c r="BA26" i="1"/>
  <c r="AX26" i="1"/>
  <c r="BE26" i="1"/>
  <c r="BM26" i="1" s="1"/>
  <c r="BL26" i="1" s="1"/>
  <c r="BK26" i="1" s="1"/>
  <c r="AW26" i="1"/>
  <c r="BB26" i="1"/>
  <c r="AT26" i="1"/>
  <c r="AR13" i="1"/>
  <c r="R11" i="1"/>
  <c r="AQ13" i="1" s="1"/>
  <c r="CC23" i="1"/>
  <c r="BI23" i="1"/>
  <c r="DQ23" i="1"/>
  <c r="AO23" i="1"/>
  <c r="CW23" i="1"/>
  <c r="ER343" i="1"/>
  <c r="EP343" i="1"/>
  <c r="EU343" i="1"/>
  <c r="ER210" i="1"/>
  <c r="ER216" i="1"/>
  <c r="ER41" i="1" s="1"/>
  <c r="BE17" i="1"/>
  <c r="BM17" i="1" s="1"/>
  <c r="BL17" i="1" s="1"/>
  <c r="BK17" i="1" s="1"/>
  <c r="BA17" i="1"/>
  <c r="AW17" i="1"/>
  <c r="BD17" i="1"/>
  <c r="AZ17" i="1"/>
  <c r="AV17" i="1"/>
  <c r="BC17" i="1"/>
  <c r="AY17" i="1"/>
  <c r="AU17" i="1"/>
  <c r="AT17" i="1"/>
  <c r="BB17" i="1"/>
  <c r="AX17" i="1"/>
  <c r="AY5" i="1"/>
  <c r="EA5" i="1"/>
  <c r="DG56" i="1"/>
  <c r="BS56" i="1"/>
  <c r="BS5" i="1"/>
  <c r="DG5" i="1"/>
  <c r="EA56" i="1"/>
  <c r="AY56" i="1"/>
  <c r="CM56" i="1"/>
  <c r="CM5" i="1"/>
  <c r="DQ41" i="1"/>
  <c r="CW41" i="1"/>
  <c r="BE36" i="1"/>
  <c r="BM36" i="1" s="1"/>
  <c r="BL36" i="1" s="1"/>
  <c r="BK36" i="1" s="1"/>
  <c r="BA36" i="1"/>
  <c r="AW36" i="1"/>
  <c r="BD36" i="1"/>
  <c r="AZ36" i="1"/>
  <c r="AV36" i="1"/>
  <c r="BC36" i="1"/>
  <c r="AY36" i="1"/>
  <c r="AU36" i="1"/>
  <c r="BB36" i="1"/>
  <c r="AX36" i="1"/>
  <c r="AT36" i="1"/>
  <c r="CW15" i="1"/>
  <c r="BP84" i="1"/>
  <c r="BP76" i="1"/>
  <c r="BP82" i="1"/>
  <c r="BP70" i="1"/>
  <c r="BP66" i="1"/>
  <c r="BP60" i="1"/>
  <c r="BR46" i="1"/>
  <c r="BR45" i="1"/>
  <c r="BR47" i="1"/>
  <c r="BR41" i="1"/>
  <c r="BR43" i="1"/>
  <c r="BR36" i="1"/>
  <c r="BR26" i="1"/>
  <c r="BR23" i="1"/>
  <c r="BR20" i="1"/>
  <c r="BR18" i="1"/>
  <c r="BR14" i="1"/>
  <c r="BR34" i="1"/>
  <c r="BR29" i="1"/>
  <c r="BR31" i="1"/>
  <c r="BR22" i="1"/>
  <c r="BR21" i="1"/>
  <c r="BR17" i="1"/>
  <c r="BR11" i="1"/>
  <c r="BR13" i="1"/>
  <c r="BR10" i="1"/>
  <c r="X98" i="1"/>
  <c r="X91" i="1"/>
  <c r="BD73" i="1"/>
  <c r="AZ73" i="1"/>
  <c r="AV73" i="1"/>
  <c r="AR73" i="1"/>
  <c r="AQ73" i="1" s="1"/>
  <c r="BC73" i="1"/>
  <c r="AY73" i="1"/>
  <c r="AU73" i="1"/>
  <c r="BB73" i="1"/>
  <c r="AX73" i="1"/>
  <c r="AT73" i="1"/>
  <c r="BA73" i="1"/>
  <c r="AW73" i="1"/>
  <c r="BE73" i="1"/>
  <c r="BM73" i="1" s="1"/>
  <c r="BL73" i="1" s="1"/>
  <c r="BK73" i="1" s="1"/>
  <c r="X77" i="1"/>
  <c r="X46" i="1"/>
  <c r="X47" i="1"/>
  <c r="BD33" i="1"/>
  <c r="AZ33" i="1"/>
  <c r="AV33" i="1"/>
  <c r="BC33" i="1"/>
  <c r="AY33" i="1"/>
  <c r="AU33" i="1"/>
  <c r="BB33" i="1"/>
  <c r="AX33" i="1"/>
  <c r="AT33" i="1"/>
  <c r="BE33" i="1"/>
  <c r="BM33" i="1" s="1"/>
  <c r="BL33" i="1" s="1"/>
  <c r="BK33" i="1" s="1"/>
  <c r="BA33" i="1"/>
  <c r="AW33" i="1"/>
  <c r="AR30" i="1"/>
  <c r="R28" i="1"/>
  <c r="AQ30" i="1" s="1"/>
  <c r="R33" i="1"/>
  <c r="AQ35" i="1" s="1"/>
  <c r="AR35" i="1"/>
  <c r="X20" i="1"/>
  <c r="AR16" i="1"/>
  <c r="R14" i="1"/>
  <c r="AQ16" i="1" s="1"/>
  <c r="R18" i="1"/>
  <c r="AQ20" i="1" s="1"/>
  <c r="AR20" i="1"/>
  <c r="X8" i="1"/>
  <c r="BE48" i="1"/>
  <c r="BM48" i="1" s="1"/>
  <c r="BL48" i="1" s="1"/>
  <c r="BK48" i="1" s="1"/>
  <c r="BA48" i="1"/>
  <c r="AW48" i="1"/>
  <c r="BD48" i="1"/>
  <c r="AZ48" i="1"/>
  <c r="AV48" i="1"/>
  <c r="BC48" i="1"/>
  <c r="AY48" i="1"/>
  <c r="AU48" i="1"/>
  <c r="AX48" i="1"/>
  <c r="AT48" i="1"/>
  <c r="BB48" i="1"/>
  <c r="AR29" i="1"/>
  <c r="R27" i="1"/>
  <c r="AQ29" i="1" s="1"/>
  <c r="X27" i="1"/>
  <c r="X12" i="1"/>
  <c r="BQ85" i="1"/>
  <c r="BI100" i="1"/>
  <c r="DQ100" i="1"/>
  <c r="AO100" i="1"/>
  <c r="CW100" i="1"/>
  <c r="CC100" i="1"/>
  <c r="DQ75" i="1"/>
  <c r="AO75" i="1"/>
  <c r="CW75" i="1"/>
  <c r="CC75" i="1"/>
  <c r="BI75" i="1"/>
  <c r="DQ17" i="1"/>
  <c r="AO17" i="1"/>
  <c r="CW17" i="1"/>
  <c r="CC17" i="1"/>
  <c r="BI17" i="1"/>
  <c r="FD50" i="1"/>
  <c r="FE19" i="1"/>
  <c r="BC101" i="1"/>
  <c r="AY101" i="1"/>
  <c r="AU101" i="1"/>
  <c r="BB101" i="1"/>
  <c r="AX101" i="1"/>
  <c r="AT101" i="1"/>
  <c r="BD101" i="1"/>
  <c r="AV101" i="1"/>
  <c r="BA101" i="1"/>
  <c r="AZ101" i="1"/>
  <c r="AR101" i="1"/>
  <c r="AQ101" i="1" s="1"/>
  <c r="BE101" i="1"/>
  <c r="BM101" i="1" s="1"/>
  <c r="BL101" i="1" s="1"/>
  <c r="BK101" i="1" s="1"/>
  <c r="AW101" i="1"/>
  <c r="BB94" i="1"/>
  <c r="AX94" i="1"/>
  <c r="AT94" i="1"/>
  <c r="BE94" i="1"/>
  <c r="BM94" i="1" s="1"/>
  <c r="BL94" i="1" s="1"/>
  <c r="BK94" i="1" s="1"/>
  <c r="BA94" i="1"/>
  <c r="AW94" i="1"/>
  <c r="BD94" i="1"/>
  <c r="AZ94" i="1"/>
  <c r="AV94" i="1"/>
  <c r="AR94" i="1"/>
  <c r="AQ94" i="1" s="1"/>
  <c r="AY94" i="1"/>
  <c r="AU94" i="1"/>
  <c r="BC94" i="1"/>
  <c r="CW73" i="1"/>
  <c r="CC73" i="1"/>
  <c r="BI73" i="1"/>
  <c r="AO73" i="1"/>
  <c r="DQ73" i="1"/>
  <c r="BB80" i="1"/>
  <c r="BE80" i="1"/>
  <c r="BM80" i="1" s="1"/>
  <c r="BL80" i="1" s="1"/>
  <c r="BK80" i="1" s="1"/>
  <c r="AZ80" i="1"/>
  <c r="AV80" i="1"/>
  <c r="AR80" i="1"/>
  <c r="AQ80" i="1" s="1"/>
  <c r="BD80" i="1"/>
  <c r="AY80" i="1"/>
  <c r="AU80" i="1"/>
  <c r="BC80" i="1"/>
  <c r="AX80" i="1"/>
  <c r="AT80" i="1"/>
  <c r="BA80" i="1"/>
  <c r="AW80" i="1"/>
  <c r="AO68" i="1"/>
  <c r="CW68" i="1"/>
  <c r="DQ43" i="1"/>
  <c r="AO43" i="1"/>
  <c r="CW43" i="1"/>
  <c r="CC43" i="1"/>
  <c r="BI43" i="1"/>
  <c r="AR33" i="1"/>
  <c r="R31" i="1"/>
  <c r="AQ33" i="1" s="1"/>
  <c r="BC30" i="1"/>
  <c r="AY30" i="1"/>
  <c r="AU30" i="1"/>
  <c r="BB30" i="1"/>
  <c r="AX30" i="1"/>
  <c r="AT30" i="1"/>
  <c r="BE30" i="1"/>
  <c r="BM30" i="1" s="1"/>
  <c r="BL30" i="1" s="1"/>
  <c r="BK30" i="1" s="1"/>
  <c r="BA30" i="1"/>
  <c r="AW30" i="1"/>
  <c r="BD30" i="1"/>
  <c r="AZ30" i="1"/>
  <c r="AV30" i="1"/>
  <c r="CC37" i="1"/>
  <c r="AR40" i="1"/>
  <c r="R38" i="1"/>
  <c r="AQ40" i="1" s="1"/>
  <c r="BB28" i="1"/>
  <c r="AX28" i="1"/>
  <c r="AT28" i="1"/>
  <c r="BE28" i="1"/>
  <c r="BM28" i="1" s="1"/>
  <c r="BL28" i="1" s="1"/>
  <c r="BK28" i="1" s="1"/>
  <c r="BA28" i="1"/>
  <c r="AW28" i="1"/>
  <c r="BC28" i="1"/>
  <c r="AU28" i="1"/>
  <c r="AZ28" i="1"/>
  <c r="AY28" i="1"/>
  <c r="BD28" i="1"/>
  <c r="AV28" i="1"/>
  <c r="AR15" i="1"/>
  <c r="R13" i="1"/>
  <c r="AQ15" i="1" s="1"/>
  <c r="BC19" i="1"/>
  <c r="AY19" i="1"/>
  <c r="AU19" i="1"/>
  <c r="BB19" i="1"/>
  <c r="AX19" i="1"/>
  <c r="AT19" i="1"/>
  <c r="BE19" i="1"/>
  <c r="BM19" i="1" s="1"/>
  <c r="BL19" i="1" s="1"/>
  <c r="BK19" i="1" s="1"/>
  <c r="BA19" i="1"/>
  <c r="AW19" i="1"/>
  <c r="AV19" i="1"/>
  <c r="BD19" i="1"/>
  <c r="AZ19" i="1"/>
  <c r="GG29" i="1"/>
  <c r="AR44" i="1"/>
  <c r="R42" i="1"/>
  <c r="AQ44" i="1" s="1"/>
  <c r="BD46" i="1"/>
  <c r="AZ46" i="1"/>
  <c r="AV46" i="1"/>
  <c r="BC46" i="1"/>
  <c r="AY46" i="1"/>
  <c r="AU46" i="1"/>
  <c r="BB46" i="1"/>
  <c r="AX46" i="1"/>
  <c r="AT46" i="1"/>
  <c r="AW46" i="1"/>
  <c r="BE46" i="1"/>
  <c r="BM46" i="1" s="1"/>
  <c r="BL46" i="1" s="1"/>
  <c r="BK46" i="1" s="1"/>
  <c r="BA46" i="1"/>
  <c r="BC29" i="1"/>
  <c r="AY29" i="1"/>
  <c r="AU29" i="1"/>
  <c r="BB29" i="1"/>
  <c r="AX29" i="1"/>
  <c r="AT29" i="1"/>
  <c r="BE29" i="1"/>
  <c r="BM29" i="1" s="1"/>
  <c r="BL29" i="1" s="1"/>
  <c r="BK29" i="1" s="1"/>
  <c r="BA29" i="1"/>
  <c r="AW29" i="1"/>
  <c r="BD29" i="1"/>
  <c r="AZ29" i="1"/>
  <c r="AV29" i="1"/>
  <c r="R20" i="1"/>
  <c r="AQ22" i="1" s="1"/>
  <c r="AR22" i="1"/>
  <c r="BQ70" i="1"/>
  <c r="BP68" i="1" l="1"/>
  <c r="BP71" i="1"/>
  <c r="BQ71" i="1"/>
  <c r="BR71" i="1"/>
  <c r="BU85" i="1"/>
  <c r="BP74" i="1"/>
  <c r="CF23" i="1"/>
  <c r="CE23" i="1" s="1"/>
  <c r="CJ23" i="1"/>
  <c r="EO35" i="1"/>
  <c r="EO33" i="1" s="1"/>
  <c r="BX14" i="1"/>
  <c r="BX17" i="1"/>
  <c r="BX46" i="1"/>
  <c r="BR49" i="1"/>
  <c r="BQ44" i="1"/>
  <c r="BU44" i="1"/>
  <c r="BP49" i="1"/>
  <c r="BX49" i="1"/>
  <c r="BO38" i="1"/>
  <c r="BR32" i="1"/>
  <c r="BR38" i="1"/>
  <c r="BU40" i="1"/>
  <c r="BO40" i="1"/>
  <c r="BR40" i="1"/>
  <c r="BQ41" i="1"/>
  <c r="BP40" i="1"/>
  <c r="BX32" i="1"/>
  <c r="BO31" i="1"/>
  <c r="BN32" i="1"/>
  <c r="CI23" i="1"/>
  <c r="CR23" i="1"/>
  <c r="BQ26" i="1"/>
  <c r="BP26" i="1"/>
  <c r="CK23" i="1"/>
  <c r="CS23" i="1"/>
  <c r="DA23" i="1" s="1"/>
  <c r="CZ23" i="1" s="1"/>
  <c r="CY23" i="1" s="1"/>
  <c r="CL23" i="1"/>
  <c r="CO23" i="1"/>
  <c r="BR19" i="1"/>
  <c r="BR25" i="1"/>
  <c r="CH23" i="1"/>
  <c r="BN13" i="1"/>
  <c r="BQ16" i="1"/>
  <c r="BQ13" i="1"/>
  <c r="BX13" i="1"/>
  <c r="BR16" i="1"/>
  <c r="BU16" i="1"/>
  <c r="BU13" i="1"/>
  <c r="BX16" i="1"/>
  <c r="BQ92" i="1"/>
  <c r="BP92" i="1"/>
  <c r="CC65" i="1"/>
  <c r="BI65" i="1"/>
  <c r="CW95" i="1"/>
  <c r="BI85" i="1"/>
  <c r="CW98" i="1"/>
  <c r="BU66" i="1"/>
  <c r="CW28" i="1"/>
  <c r="CC38" i="1"/>
  <c r="BI15" i="1"/>
  <c r="DQ15" i="1"/>
  <c r="CW38" i="1"/>
  <c r="AO28" i="1"/>
  <c r="CC35" i="1"/>
  <c r="BI35" i="1"/>
  <c r="AO15" i="1"/>
  <c r="CC33" i="1"/>
  <c r="CW37" i="1"/>
  <c r="CC18" i="1"/>
  <c r="CC11" i="1"/>
  <c r="AO37" i="1"/>
  <c r="BI18" i="1"/>
  <c r="CW11" i="1"/>
  <c r="BI37" i="1"/>
  <c r="AO18" i="1"/>
  <c r="BQ77" i="1"/>
  <c r="CC74" i="1"/>
  <c r="DQ68" i="1"/>
  <c r="BR83" i="1"/>
  <c r="BP75" i="1"/>
  <c r="BP95" i="1"/>
  <c r="BQ100" i="1"/>
  <c r="DQ89" i="1"/>
  <c r="BY77" i="1"/>
  <c r="CG77" i="1" s="1"/>
  <c r="CF77" i="1" s="1"/>
  <c r="CE77" i="1" s="1"/>
  <c r="CC68" i="1"/>
  <c r="BR75" i="1"/>
  <c r="BQ75" i="1"/>
  <c r="BP100" i="1"/>
  <c r="BX100" i="1"/>
  <c r="BR79" i="1"/>
  <c r="BP67" i="1"/>
  <c r="BP96" i="1"/>
  <c r="AO98" i="1"/>
  <c r="BR82" i="1"/>
  <c r="AO74" i="1"/>
  <c r="BQ73" i="1"/>
  <c r="BU77" i="1"/>
  <c r="Y64" i="1"/>
  <c r="BR63" i="1"/>
  <c r="BP77" i="1"/>
  <c r="DQ98" i="1"/>
  <c r="DQ74" i="1"/>
  <c r="BR77" i="1"/>
  <c r="BQ66" i="1"/>
  <c r="BX66" i="1"/>
  <c r="BR95" i="1"/>
  <c r="Y82" i="1"/>
  <c r="CC98" i="1"/>
  <c r="BR66" i="1"/>
  <c r="BY66" i="1"/>
  <c r="CG66" i="1" s="1"/>
  <c r="CP66" i="1" s="1"/>
  <c r="BY62" i="1"/>
  <c r="CG62" i="1" s="1"/>
  <c r="CS62" i="1" s="1"/>
  <c r="DA62" i="1" s="1"/>
  <c r="BQ62" i="1"/>
  <c r="BU92" i="1"/>
  <c r="BR93" i="1"/>
  <c r="BQ82" i="1"/>
  <c r="BQ61" i="1"/>
  <c r="BR99" i="1"/>
  <c r="BR85" i="1"/>
  <c r="BR62" i="1"/>
  <c r="BQ97" i="1"/>
  <c r="BQ68" i="1"/>
  <c r="BP79" i="1"/>
  <c r="BP89" i="1"/>
  <c r="BP86" i="1"/>
  <c r="BP97" i="1"/>
  <c r="BR92" i="1"/>
  <c r="BR72" i="1"/>
  <c r="BQ84" i="1"/>
  <c r="BU71" i="1"/>
  <c r="BY60" i="1"/>
  <c r="CG60" i="1" s="1"/>
  <c r="CM60" i="1" s="1"/>
  <c r="BY85" i="1"/>
  <c r="CG85" i="1" s="1"/>
  <c r="CS85" i="1" s="1"/>
  <c r="DA85" i="1" s="1"/>
  <c r="BX92" i="1"/>
  <c r="BN92" i="1"/>
  <c r="BQ81" i="1"/>
  <c r="BR60" i="1"/>
  <c r="BQ60" i="1"/>
  <c r="BP69" i="1"/>
  <c r="BQ91" i="1"/>
  <c r="BU62" i="1"/>
  <c r="BR90" i="1"/>
  <c r="BQ99" i="1"/>
  <c r="BQ79" i="1"/>
  <c r="BR97" i="1"/>
  <c r="BR73" i="1"/>
  <c r="BQ95" i="1"/>
  <c r="BP61" i="1"/>
  <c r="BP62" i="1"/>
  <c r="BP85" i="1"/>
  <c r="BP93" i="1"/>
  <c r="BR91" i="1"/>
  <c r="BU60" i="1"/>
  <c r="BY92" i="1"/>
  <c r="CG92" i="1" s="1"/>
  <c r="BX86" i="1"/>
  <c r="AO41" i="1"/>
  <c r="BI41" i="1"/>
  <c r="AO19" i="1"/>
  <c r="AO33" i="1"/>
  <c r="BR86" i="1"/>
  <c r="BQ80" i="1"/>
  <c r="BP64" i="1"/>
  <c r="BU9" i="1"/>
  <c r="BO15" i="1"/>
  <c r="BO44" i="1"/>
  <c r="DQ64" i="1"/>
  <c r="DP64" i="1" s="1"/>
  <c r="BR98" i="1"/>
  <c r="BQ89" i="1"/>
  <c r="BQ64" i="1"/>
  <c r="BY64" i="1"/>
  <c r="CG64" i="1" s="1"/>
  <c r="CN64" i="1" s="1"/>
  <c r="BR48" i="1"/>
  <c r="BX48" i="1"/>
  <c r="BU87" i="1"/>
  <c r="BR87" i="1"/>
  <c r="BQ72" i="1"/>
  <c r="BR69" i="1"/>
  <c r="BR15" i="1"/>
  <c r="BP78" i="1"/>
  <c r="BP94" i="1"/>
  <c r="BQ25" i="1"/>
  <c r="BQ48" i="1"/>
  <c r="BU11" i="1"/>
  <c r="BU25" i="1"/>
  <c r="BP11" i="1"/>
  <c r="BX27" i="1"/>
  <c r="BQ98" i="1"/>
  <c r="BQ78" i="1"/>
  <c r="BR42" i="1"/>
  <c r="BP65" i="1"/>
  <c r="BP83" i="1"/>
  <c r="BP88" i="1"/>
  <c r="BP98" i="1"/>
  <c r="BQ17" i="1"/>
  <c r="BQ27" i="1"/>
  <c r="BQ36" i="1"/>
  <c r="BQ90" i="1"/>
  <c r="BU12" i="1"/>
  <c r="BU38" i="1"/>
  <c r="BU27" i="1"/>
  <c r="BU29" i="1"/>
  <c r="BU35" i="1"/>
  <c r="BP9" i="1"/>
  <c r="BP15" i="1"/>
  <c r="BP27" i="1"/>
  <c r="BP36" i="1"/>
  <c r="BX26" i="1"/>
  <c r="BO41" i="1"/>
  <c r="Y61" i="1"/>
  <c r="BR89" i="1"/>
  <c r="BQ83" i="1"/>
  <c r="BU79" i="1"/>
  <c r="BY86" i="1"/>
  <c r="CG86" i="1" s="1"/>
  <c r="CM86" i="1" s="1"/>
  <c r="BY95" i="1"/>
  <c r="CG95" i="1" s="1"/>
  <c r="CM95" i="1" s="1"/>
  <c r="BX77" i="1"/>
  <c r="BN66" i="1"/>
  <c r="BY47" i="1"/>
  <c r="CG47" i="1" s="1"/>
  <c r="CM47" i="1" s="1"/>
  <c r="AU102" i="1"/>
  <c r="AE23" i="1" s="1"/>
  <c r="BU48" i="1"/>
  <c r="BR64" i="1"/>
  <c r="BP87" i="1"/>
  <c r="BQ15" i="1"/>
  <c r="BQ63" i="1"/>
  <c r="BP25" i="1"/>
  <c r="BX38" i="1"/>
  <c r="BX44" i="1"/>
  <c r="BR94" i="1"/>
  <c r="BR76" i="1"/>
  <c r="BQ76" i="1"/>
  <c r="BR9" i="1"/>
  <c r="BR27" i="1"/>
  <c r="BR37" i="1"/>
  <c r="BR44" i="1"/>
  <c r="BP63" i="1"/>
  <c r="BP81" i="1"/>
  <c r="BP90" i="1"/>
  <c r="BP99" i="1"/>
  <c r="AV102" i="1"/>
  <c r="AE24" i="1" s="1"/>
  <c r="BQ9" i="1"/>
  <c r="BR81" i="1"/>
  <c r="BU15" i="1"/>
  <c r="BP17" i="1"/>
  <c r="BP37" i="1"/>
  <c r="Y6" i="1"/>
  <c r="BX9" i="1"/>
  <c r="BX19" i="1"/>
  <c r="BX11" i="1"/>
  <c r="BX25" i="1"/>
  <c r="BO16" i="1"/>
  <c r="BO25" i="1"/>
  <c r="AO64" i="1"/>
  <c r="AN64" i="1" s="1"/>
  <c r="BR78" i="1"/>
  <c r="BQ86" i="1"/>
  <c r="BU68" i="1"/>
  <c r="BU86" i="1"/>
  <c r="BU97" i="1"/>
  <c r="BN15" i="1"/>
  <c r="BN77" i="1"/>
  <c r="AO59" i="1"/>
  <c r="AN59" i="1" s="1"/>
  <c r="GT31" i="1"/>
  <c r="HQ31" i="1"/>
  <c r="HR31" i="1" s="1"/>
  <c r="FD81" i="1"/>
  <c r="CM23" i="1"/>
  <c r="EP216" i="1"/>
  <c r="EP41" i="1" s="1"/>
  <c r="EP210" i="1"/>
  <c r="ER208" i="1"/>
  <c r="ER35" i="1"/>
  <c r="ER33" i="1" s="1"/>
  <c r="BQ30" i="1"/>
  <c r="BR59" i="1"/>
  <c r="BU28" i="1"/>
  <c r="CC50" i="1"/>
  <c r="BI50" i="1"/>
  <c r="DQ50" i="1"/>
  <c r="AO50" i="1"/>
  <c r="CW50" i="1"/>
  <c r="BP20" i="1"/>
  <c r="BX33" i="1"/>
  <c r="BT48" i="1"/>
  <c r="BT45" i="1"/>
  <c r="BT47" i="1"/>
  <c r="BT44" i="1"/>
  <c r="BT43" i="1"/>
  <c r="BT50" i="1"/>
  <c r="BT49" i="1"/>
  <c r="BT41" i="1"/>
  <c r="BT42" i="1"/>
  <c r="BT40" i="1"/>
  <c r="BT38" i="1"/>
  <c r="BT37" i="1"/>
  <c r="BT36" i="1"/>
  <c r="BT35" i="1"/>
  <c r="BT34" i="1"/>
  <c r="BT32" i="1"/>
  <c r="BT31" i="1"/>
  <c r="BT29" i="1"/>
  <c r="BT27" i="1"/>
  <c r="BT46" i="1"/>
  <c r="BT39" i="1"/>
  <c r="BT30" i="1"/>
  <c r="BT28" i="1"/>
  <c r="BT26" i="1"/>
  <c r="BT24" i="1"/>
  <c r="BT22" i="1"/>
  <c r="BT21" i="1"/>
  <c r="BT17" i="1"/>
  <c r="BT15" i="1"/>
  <c r="BT12" i="1"/>
  <c r="BT11" i="1"/>
  <c r="BT33" i="1"/>
  <c r="BT25" i="1"/>
  <c r="BT23" i="1"/>
  <c r="BT13" i="1"/>
  <c r="BT20" i="1"/>
  <c r="BT19" i="1"/>
  <c r="BT18" i="1"/>
  <c r="BT14" i="1"/>
  <c r="BT10" i="1"/>
  <c r="BT16" i="1"/>
  <c r="BT9" i="1"/>
  <c r="BH64" i="1"/>
  <c r="BR61" i="1"/>
  <c r="DQ22" i="1"/>
  <c r="AO22" i="1"/>
  <c r="CW22" i="1"/>
  <c r="CC22" i="1"/>
  <c r="BI22" i="1"/>
  <c r="BR12" i="1"/>
  <c r="BR30" i="1"/>
  <c r="BP72" i="1"/>
  <c r="BP91" i="1"/>
  <c r="FW20" i="1"/>
  <c r="BS46" i="1"/>
  <c r="BS48" i="1"/>
  <c r="BS45" i="1"/>
  <c r="BS42" i="1"/>
  <c r="BS47" i="1"/>
  <c r="BS44" i="1"/>
  <c r="BS43" i="1"/>
  <c r="BS50" i="1"/>
  <c r="BS49" i="1"/>
  <c r="BS33" i="1"/>
  <c r="BS40" i="1"/>
  <c r="BS38" i="1"/>
  <c r="BS37" i="1"/>
  <c r="BS36" i="1"/>
  <c r="BS26" i="1"/>
  <c r="BS25" i="1"/>
  <c r="BS41" i="1"/>
  <c r="BS35" i="1"/>
  <c r="BS34" i="1"/>
  <c r="BS32" i="1"/>
  <c r="BS31" i="1"/>
  <c r="BS29" i="1"/>
  <c r="BS27" i="1"/>
  <c r="BS39" i="1"/>
  <c r="BS30" i="1"/>
  <c r="BS28" i="1"/>
  <c r="BS16" i="1"/>
  <c r="BS24" i="1"/>
  <c r="BS22" i="1"/>
  <c r="BS21" i="1"/>
  <c r="BS17" i="1"/>
  <c r="BS15" i="1"/>
  <c r="BS12" i="1"/>
  <c r="BS11" i="1"/>
  <c r="BS9" i="1"/>
  <c r="BS23" i="1"/>
  <c r="BS13" i="1"/>
  <c r="BS14" i="1"/>
  <c r="BS20" i="1"/>
  <c r="BS19" i="1"/>
  <c r="BS18" i="1"/>
  <c r="BS10" i="1"/>
  <c r="AT102" i="1"/>
  <c r="S49" i="1"/>
  <c r="AR8" i="1"/>
  <c r="AR51" i="1" s="1"/>
  <c r="R6" i="1"/>
  <c r="BQ37" i="1"/>
  <c r="BQ39" i="1"/>
  <c r="BQ34" i="1"/>
  <c r="BQ46" i="1"/>
  <c r="BI32" i="1"/>
  <c r="DQ32" i="1"/>
  <c r="AO32" i="1"/>
  <c r="CW32" i="1"/>
  <c r="CC32" i="1"/>
  <c r="BU36" i="1"/>
  <c r="BU33" i="1"/>
  <c r="BU30" i="1"/>
  <c r="CC63" i="1"/>
  <c r="CB59" i="1" s="1"/>
  <c r="BI63" i="1"/>
  <c r="DQ63" i="1"/>
  <c r="AO63" i="1"/>
  <c r="CW63" i="1"/>
  <c r="CV59" i="1" s="1"/>
  <c r="BP16" i="1"/>
  <c r="BP33" i="1"/>
  <c r="BP28" i="1"/>
  <c r="BP29" i="1"/>
  <c r="BP35" i="1"/>
  <c r="BP38" i="1"/>
  <c r="BX10" i="1"/>
  <c r="BX20" i="1"/>
  <c r="BX34" i="1"/>
  <c r="BX36" i="1"/>
  <c r="BX41" i="1"/>
  <c r="EU208" i="1"/>
  <c r="EU35" i="1"/>
  <c r="EU33" i="1" s="1"/>
  <c r="CW46" i="1"/>
  <c r="CC46" i="1"/>
  <c r="BI46" i="1"/>
  <c r="DQ46" i="1"/>
  <c r="AO46" i="1"/>
  <c r="BO20" i="1"/>
  <c r="BO12" i="1"/>
  <c r="BO22" i="1"/>
  <c r="BO39" i="1"/>
  <c r="BO26" i="1"/>
  <c r="BO50" i="1"/>
  <c r="BO42" i="1"/>
  <c r="GJ110" i="1"/>
  <c r="GM80" i="1"/>
  <c r="EQ210" i="1"/>
  <c r="EQ216" i="1"/>
  <c r="EQ41" i="1" s="1"/>
  <c r="BT100" i="1"/>
  <c r="BT98" i="1"/>
  <c r="BT97" i="1"/>
  <c r="BT96" i="1"/>
  <c r="BT99" i="1"/>
  <c r="BT101" i="1"/>
  <c r="BT95" i="1"/>
  <c r="BT94" i="1"/>
  <c r="BT93" i="1"/>
  <c r="BT92" i="1"/>
  <c r="BT90" i="1"/>
  <c r="BT88" i="1"/>
  <c r="BT87" i="1"/>
  <c r="BT86" i="1"/>
  <c r="BT84" i="1"/>
  <c r="BT85" i="1"/>
  <c r="BT91" i="1"/>
  <c r="BT89" i="1"/>
  <c r="BT81" i="1"/>
  <c r="BT80" i="1"/>
  <c r="BT83" i="1"/>
  <c r="BT78" i="1"/>
  <c r="BT76" i="1"/>
  <c r="BT75" i="1"/>
  <c r="BT71" i="1"/>
  <c r="BT82" i="1"/>
  <c r="BT79" i="1"/>
  <c r="BT77" i="1"/>
  <c r="BT74" i="1"/>
  <c r="BT70" i="1"/>
  <c r="BT69" i="1"/>
  <c r="BT73" i="1"/>
  <c r="BT72" i="1"/>
  <c r="BT68" i="1"/>
  <c r="BT65" i="1"/>
  <c r="BT64" i="1"/>
  <c r="BT62" i="1"/>
  <c r="BT63" i="1"/>
  <c r="BT59" i="1"/>
  <c r="BT67" i="1"/>
  <c r="BT66" i="1"/>
  <c r="BT61" i="1"/>
  <c r="BT60" i="1"/>
  <c r="CN62" i="1"/>
  <c r="CB64" i="1"/>
  <c r="CV64" i="1"/>
  <c r="BR88" i="1"/>
  <c r="BU61" i="1"/>
  <c r="BU63" i="1"/>
  <c r="BU64" i="1"/>
  <c r="BU72" i="1"/>
  <c r="BU74" i="1"/>
  <c r="BU88" i="1"/>
  <c r="BU82" i="1"/>
  <c r="BU81" i="1"/>
  <c r="BU95" i="1"/>
  <c r="BU98" i="1"/>
  <c r="CP23" i="1"/>
  <c r="CW13" i="1"/>
  <c r="BI13" i="1"/>
  <c r="Y11" i="1"/>
  <c r="DQ13" i="1"/>
  <c r="CC13" i="1"/>
  <c r="AO13" i="1"/>
  <c r="EW80" i="1"/>
  <c r="FS24" i="1"/>
  <c r="GE24" i="1" s="1"/>
  <c r="DQ42" i="1"/>
  <c r="CC42" i="1"/>
  <c r="AO42" i="1"/>
  <c r="BI42" i="1"/>
  <c r="Y40" i="1"/>
  <c r="CW42" i="1"/>
  <c r="CV67" i="1"/>
  <c r="DP67" i="1"/>
  <c r="BN9" i="1"/>
  <c r="BN17" i="1"/>
  <c r="BN29" i="1"/>
  <c r="BN14" i="1"/>
  <c r="BN35" i="1"/>
  <c r="BN31" i="1"/>
  <c r="BN37" i="1"/>
  <c r="BN41" i="1"/>
  <c r="BN48" i="1"/>
  <c r="BY61" i="1"/>
  <c r="CG61" i="1" s="1"/>
  <c r="CM61" i="1" s="1"/>
  <c r="BY59" i="1"/>
  <c r="CG59" i="1" s="1"/>
  <c r="CP59" i="1" s="1"/>
  <c r="BY65" i="1"/>
  <c r="CG65" i="1" s="1"/>
  <c r="CP65" i="1" s="1"/>
  <c r="BY72" i="1"/>
  <c r="CG72" i="1" s="1"/>
  <c r="CP72" i="1" s="1"/>
  <c r="BY69" i="1"/>
  <c r="CG69" i="1" s="1"/>
  <c r="CM69" i="1" s="1"/>
  <c r="BY79" i="1"/>
  <c r="CG79" i="1" s="1"/>
  <c r="CP79" i="1" s="1"/>
  <c r="BY82" i="1"/>
  <c r="CG82" i="1" s="1"/>
  <c r="CN82" i="1" s="1"/>
  <c r="BY81" i="1"/>
  <c r="CG81" i="1" s="1"/>
  <c r="CN81" i="1" s="1"/>
  <c r="BY99" i="1"/>
  <c r="CG99" i="1" s="1"/>
  <c r="CP99" i="1" s="1"/>
  <c r="BY98" i="1"/>
  <c r="CG98" i="1" s="1"/>
  <c r="CN98" i="1" s="1"/>
  <c r="BX67" i="1"/>
  <c r="BX63" i="1"/>
  <c r="BX68" i="1"/>
  <c r="BX83" i="1"/>
  <c r="BX75" i="1"/>
  <c r="BX80" i="1"/>
  <c r="BX85" i="1"/>
  <c r="BX87" i="1"/>
  <c r="BX101" i="1"/>
  <c r="BX96" i="1"/>
  <c r="BN59" i="1"/>
  <c r="BN68" i="1"/>
  <c r="BN71" i="1"/>
  <c r="BN81" i="1"/>
  <c r="BN85" i="1"/>
  <c r="BN84" i="1"/>
  <c r="BN97" i="1"/>
  <c r="BN95" i="1"/>
  <c r="BN96" i="1"/>
  <c r="BN98" i="1"/>
  <c r="EW343" i="1"/>
  <c r="BY22" i="1"/>
  <c r="CG22" i="1" s="1"/>
  <c r="BY21" i="1"/>
  <c r="CG21" i="1" s="1"/>
  <c r="CP21" i="1" s="1"/>
  <c r="BY40" i="1"/>
  <c r="CG40" i="1" s="1"/>
  <c r="CP40" i="1" s="1"/>
  <c r="BY19" i="1"/>
  <c r="CG19" i="1" s="1"/>
  <c r="CP19" i="1" s="1"/>
  <c r="BY26" i="1"/>
  <c r="CG26" i="1" s="1"/>
  <c r="CM26" i="1" s="1"/>
  <c r="BY37" i="1"/>
  <c r="CG37" i="1" s="1"/>
  <c r="CM37" i="1" s="1"/>
  <c r="BY28" i="1"/>
  <c r="CG28" i="1" s="1"/>
  <c r="CN28" i="1" s="1"/>
  <c r="BY29" i="1"/>
  <c r="CG29" i="1" s="1"/>
  <c r="CP29" i="1" s="1"/>
  <c r="BY35" i="1"/>
  <c r="CG35" i="1" s="1"/>
  <c r="BY41" i="1"/>
  <c r="CG41" i="1" s="1"/>
  <c r="CM41" i="1" s="1"/>
  <c r="BO74" i="1"/>
  <c r="BO68" i="1"/>
  <c r="BO70" i="1"/>
  <c r="BO79" i="1"/>
  <c r="BO78" i="1"/>
  <c r="BO80" i="1"/>
  <c r="BO84" i="1"/>
  <c r="BO82" i="1"/>
  <c r="BO98" i="1"/>
  <c r="BO97" i="1"/>
  <c r="BO99" i="1"/>
  <c r="CW29" i="1"/>
  <c r="BI29" i="1"/>
  <c r="DQ29" i="1"/>
  <c r="CC29" i="1"/>
  <c r="AO29" i="1"/>
  <c r="Y27" i="1"/>
  <c r="BI10" i="1"/>
  <c r="DQ10" i="1"/>
  <c r="AO10" i="1"/>
  <c r="CC10" i="1"/>
  <c r="CW10" i="1"/>
  <c r="BI80" i="1"/>
  <c r="DQ80" i="1"/>
  <c r="CC80" i="1"/>
  <c r="CW80" i="1"/>
  <c r="AO80" i="1"/>
  <c r="AS51" i="1"/>
  <c r="BB8" i="1"/>
  <c r="AX8" i="1"/>
  <c r="AT8" i="1"/>
  <c r="AT51" i="1" s="1"/>
  <c r="AE6" i="1" s="1"/>
  <c r="AW8" i="1"/>
  <c r="BD8" i="1"/>
  <c r="AZ8" i="1"/>
  <c r="AV8" i="1"/>
  <c r="AV51" i="1" s="1"/>
  <c r="AE8" i="1" s="1"/>
  <c r="BC8" i="1"/>
  <c r="AY8" i="1"/>
  <c r="AU8" i="1"/>
  <c r="AU51" i="1" s="1"/>
  <c r="AE7" i="1" s="1"/>
  <c r="BE8" i="1"/>
  <c r="BM8" i="1" s="1"/>
  <c r="BT8" i="1" s="1"/>
  <c r="BA8" i="1"/>
  <c r="CW9" i="1"/>
  <c r="CC9" i="1"/>
  <c r="AO9" i="1"/>
  <c r="AN8" i="1" s="1"/>
  <c r="DQ9" i="1"/>
  <c r="DP8" i="1" s="1"/>
  <c r="BI9" i="1"/>
  <c r="DK56" i="1"/>
  <c r="BW56" i="1"/>
  <c r="BC5" i="1"/>
  <c r="EE5" i="1"/>
  <c r="EE56" i="1"/>
  <c r="BC56" i="1"/>
  <c r="CQ56" i="1"/>
  <c r="CQ5" i="1"/>
  <c r="BW5" i="1"/>
  <c r="DK5" i="1"/>
  <c r="BI34" i="1"/>
  <c r="DQ34" i="1"/>
  <c r="AO34" i="1"/>
  <c r="CW34" i="1"/>
  <c r="CC34" i="1"/>
  <c r="BR70" i="1"/>
  <c r="BQ69" i="1"/>
  <c r="CC49" i="1"/>
  <c r="BI49" i="1"/>
  <c r="DQ49" i="1"/>
  <c r="AO49" i="1"/>
  <c r="CW49" i="1"/>
  <c r="BI94" i="1"/>
  <c r="DQ94" i="1"/>
  <c r="AO94" i="1"/>
  <c r="CW94" i="1"/>
  <c r="CC94" i="1"/>
  <c r="BR24" i="1"/>
  <c r="BR28" i="1"/>
  <c r="BR33" i="1"/>
  <c r="BR39" i="1"/>
  <c r="BR50" i="1"/>
  <c r="BP73" i="1"/>
  <c r="BP80" i="1"/>
  <c r="BP101" i="1"/>
  <c r="BS99" i="1"/>
  <c r="BS100" i="1"/>
  <c r="BS97" i="1"/>
  <c r="BS101" i="1"/>
  <c r="BS98" i="1"/>
  <c r="BS95" i="1"/>
  <c r="BS94" i="1"/>
  <c r="BS93" i="1"/>
  <c r="BS91" i="1"/>
  <c r="BS92" i="1"/>
  <c r="BS90" i="1"/>
  <c r="BS83" i="1"/>
  <c r="BS82" i="1"/>
  <c r="BS88" i="1"/>
  <c r="BS87" i="1"/>
  <c r="BS86" i="1"/>
  <c r="BS84" i="1"/>
  <c r="BS96" i="1"/>
  <c r="BS85" i="1"/>
  <c r="BS89" i="1"/>
  <c r="BS81" i="1"/>
  <c r="BS73" i="1"/>
  <c r="BS72" i="1"/>
  <c r="BS78" i="1"/>
  <c r="BS76" i="1"/>
  <c r="BS75" i="1"/>
  <c r="BS71" i="1"/>
  <c r="BS80" i="1"/>
  <c r="BS79" i="1"/>
  <c r="BS77" i="1"/>
  <c r="BS70" i="1"/>
  <c r="BS69" i="1"/>
  <c r="BS67" i="1"/>
  <c r="BS66" i="1"/>
  <c r="BS61" i="1"/>
  <c r="BS60" i="1"/>
  <c r="BS74" i="1"/>
  <c r="BS68" i="1"/>
  <c r="BS65" i="1"/>
  <c r="BS64" i="1"/>
  <c r="BS62" i="1"/>
  <c r="BS63" i="1"/>
  <c r="BS59" i="1"/>
  <c r="AR102" i="1"/>
  <c r="AQ59" i="1"/>
  <c r="AQ102" i="1" s="1"/>
  <c r="EV208" i="1"/>
  <c r="EV35" i="1"/>
  <c r="EV33" i="1" s="1"/>
  <c r="BQ12" i="1"/>
  <c r="BQ22" i="1"/>
  <c r="BQ38" i="1"/>
  <c r="BQ19" i="1"/>
  <c r="BQ24" i="1"/>
  <c r="BQ29" i="1"/>
  <c r="BQ35" i="1"/>
  <c r="BQ96" i="1"/>
  <c r="BQ87" i="1"/>
  <c r="CW26" i="1"/>
  <c r="CC26" i="1"/>
  <c r="DQ26" i="1"/>
  <c r="BI26" i="1"/>
  <c r="AO26" i="1"/>
  <c r="BU22" i="1"/>
  <c r="BU17" i="1"/>
  <c r="BU26" i="1"/>
  <c r="BU19" i="1"/>
  <c r="BU37" i="1"/>
  <c r="BU42" i="1"/>
  <c r="BU39" i="1"/>
  <c r="BU50" i="1"/>
  <c r="BP12" i="1"/>
  <c r="BP22" i="1"/>
  <c r="BP30" i="1"/>
  <c r="BP42" i="1"/>
  <c r="BP50" i="1"/>
  <c r="BX12" i="1"/>
  <c r="BX22" i="1"/>
  <c r="BX28" i="1"/>
  <c r="BX29" i="1"/>
  <c r="BX35" i="1"/>
  <c r="BX37" i="1"/>
  <c r="DQ21" i="1"/>
  <c r="AO21" i="1"/>
  <c r="CW21" i="1"/>
  <c r="CC21" i="1"/>
  <c r="BI21" i="1"/>
  <c r="H8" i="1"/>
  <c r="J8" i="1"/>
  <c r="F8" i="1"/>
  <c r="G9" i="1"/>
  <c r="BO28" i="1"/>
  <c r="BO24" i="1"/>
  <c r="BO34" i="1"/>
  <c r="BO36" i="1"/>
  <c r="BO33" i="1"/>
  <c r="Y16" i="1"/>
  <c r="BR96" i="1"/>
  <c r="BR80" i="1"/>
  <c r="BQ101" i="1"/>
  <c r="BQ59" i="1"/>
  <c r="CW25" i="1"/>
  <c r="CC25" i="1"/>
  <c r="BI25" i="1"/>
  <c r="DQ25" i="1"/>
  <c r="AO25" i="1"/>
  <c r="BI78" i="1"/>
  <c r="BH76" i="1" s="1"/>
  <c r="DQ78" i="1"/>
  <c r="AO78" i="1"/>
  <c r="CW78" i="1"/>
  <c r="CC78" i="1"/>
  <c r="BU75" i="1"/>
  <c r="BU65" i="1"/>
  <c r="BU73" i="1"/>
  <c r="BU84" i="1"/>
  <c r="BU78" i="1"/>
  <c r="BU83" i="1"/>
  <c r="BU89" i="1"/>
  <c r="BU99" i="1"/>
  <c r="BU101" i="1"/>
  <c r="BU100" i="1"/>
  <c r="ES216" i="1"/>
  <c r="ES41" i="1" s="1"/>
  <c r="ES210" i="1"/>
  <c r="BV50" i="1"/>
  <c r="BV49" i="1"/>
  <c r="BV46" i="1"/>
  <c r="BV48" i="1"/>
  <c r="BV45" i="1"/>
  <c r="BV42" i="1"/>
  <c r="BV44" i="1"/>
  <c r="BV43" i="1"/>
  <c r="BV39" i="1"/>
  <c r="BV30" i="1"/>
  <c r="BV41" i="1"/>
  <c r="BV33" i="1"/>
  <c r="BV47" i="1"/>
  <c r="BV40" i="1"/>
  <c r="BV38" i="1"/>
  <c r="BV37" i="1"/>
  <c r="BV36" i="1"/>
  <c r="BV26" i="1"/>
  <c r="BV25" i="1"/>
  <c r="BV32" i="1"/>
  <c r="BV28" i="1"/>
  <c r="BV27" i="1"/>
  <c r="BV23" i="1"/>
  <c r="BV34" i="1"/>
  <c r="BV29" i="1"/>
  <c r="BV20" i="1"/>
  <c r="BV19" i="1"/>
  <c r="BV18" i="1"/>
  <c r="BV14" i="1"/>
  <c r="BV31" i="1"/>
  <c r="BV16" i="1"/>
  <c r="BV35" i="1"/>
  <c r="BV24" i="1"/>
  <c r="BV22" i="1"/>
  <c r="BV21" i="1"/>
  <c r="BV17" i="1"/>
  <c r="BV15" i="1"/>
  <c r="BV12" i="1"/>
  <c r="BV11" i="1"/>
  <c r="BV9" i="1"/>
  <c r="BV10" i="1"/>
  <c r="BV13" i="1"/>
  <c r="CC20" i="1"/>
  <c r="BI20" i="1"/>
  <c r="DQ20" i="1"/>
  <c r="AO20" i="1"/>
  <c r="CW20" i="1"/>
  <c r="BI31" i="1"/>
  <c r="DQ31" i="1"/>
  <c r="AO31" i="1"/>
  <c r="CW31" i="1"/>
  <c r="CC31" i="1"/>
  <c r="BN11" i="1"/>
  <c r="BN21" i="1"/>
  <c r="BN34" i="1"/>
  <c r="BN18" i="1"/>
  <c r="BN25" i="1"/>
  <c r="BN38" i="1"/>
  <c r="BN30" i="1"/>
  <c r="BN44" i="1"/>
  <c r="BN46" i="1"/>
  <c r="BY71" i="1"/>
  <c r="CG71" i="1" s="1"/>
  <c r="BY63" i="1"/>
  <c r="CG63" i="1" s="1"/>
  <c r="CM63" i="1" s="1"/>
  <c r="BY68" i="1"/>
  <c r="CG68" i="1" s="1"/>
  <c r="CN68" i="1" s="1"/>
  <c r="BY73" i="1"/>
  <c r="CG73" i="1" s="1"/>
  <c r="CN73" i="1" s="1"/>
  <c r="BY70" i="1"/>
  <c r="CG70" i="1" s="1"/>
  <c r="BY84" i="1"/>
  <c r="CG84" i="1" s="1"/>
  <c r="CN84" i="1" s="1"/>
  <c r="BY83" i="1"/>
  <c r="CG83" i="1" s="1"/>
  <c r="CP83" i="1" s="1"/>
  <c r="BY89" i="1"/>
  <c r="CG89" i="1" s="1"/>
  <c r="CP89" i="1" s="1"/>
  <c r="BY93" i="1"/>
  <c r="CG93" i="1" s="1"/>
  <c r="CP93" i="1" s="1"/>
  <c r="BY101" i="1"/>
  <c r="CG101" i="1" s="1"/>
  <c r="CM101" i="1" s="1"/>
  <c r="BY100" i="1"/>
  <c r="CG100" i="1" s="1"/>
  <c r="CN100" i="1" s="1"/>
  <c r="BX60" i="1"/>
  <c r="BX72" i="1"/>
  <c r="BX62" i="1"/>
  <c r="BX69" i="1"/>
  <c r="BX76" i="1"/>
  <c r="BX81" i="1"/>
  <c r="BX88" i="1"/>
  <c r="BX94" i="1"/>
  <c r="BX97" i="1"/>
  <c r="BN62" i="1"/>
  <c r="BN69" i="1"/>
  <c r="BN67" i="1"/>
  <c r="BN75" i="1"/>
  <c r="BN72" i="1"/>
  <c r="BN70" i="1"/>
  <c r="BN82" i="1"/>
  <c r="BN89" i="1"/>
  <c r="BN100" i="1"/>
  <c r="BN99" i="1"/>
  <c r="DP59" i="1"/>
  <c r="BY12" i="1"/>
  <c r="CG12" i="1" s="1"/>
  <c r="BY17" i="1"/>
  <c r="CG17" i="1" s="1"/>
  <c r="BY16" i="1"/>
  <c r="CG16" i="1" s="1"/>
  <c r="CP16" i="1" s="1"/>
  <c r="BY10" i="1"/>
  <c r="CG10" i="1" s="1"/>
  <c r="CM10" i="1" s="1"/>
  <c r="BY20" i="1"/>
  <c r="CG20" i="1" s="1"/>
  <c r="CP20" i="1" s="1"/>
  <c r="BY38" i="1"/>
  <c r="CG38" i="1" s="1"/>
  <c r="BY33" i="1"/>
  <c r="CG33" i="1" s="1"/>
  <c r="CP33" i="1" s="1"/>
  <c r="BY30" i="1"/>
  <c r="CG30" i="1" s="1"/>
  <c r="CN30" i="1" s="1"/>
  <c r="BY31" i="1"/>
  <c r="CG31" i="1" s="1"/>
  <c r="CP31" i="1" s="1"/>
  <c r="BY42" i="1"/>
  <c r="CG42" i="1" s="1"/>
  <c r="BY49" i="1"/>
  <c r="CG49" i="1" s="1"/>
  <c r="CM49" i="1" s="1"/>
  <c r="AW51" i="1"/>
  <c r="AE9" i="1" s="1"/>
  <c r="FV4" i="1"/>
  <c r="AW102" i="1"/>
  <c r="AE25" i="1" s="1"/>
  <c r="BO62" i="1"/>
  <c r="BO69" i="1"/>
  <c r="BO66" i="1"/>
  <c r="BO71" i="1"/>
  <c r="BO81" i="1"/>
  <c r="BO89" i="1"/>
  <c r="BO86" i="1"/>
  <c r="BO83" i="1"/>
  <c r="BO91" i="1"/>
  <c r="BO96" i="1"/>
  <c r="FE50" i="1"/>
  <c r="FE81" i="1" s="1"/>
  <c r="FE112" i="1" s="1"/>
  <c r="FF19" i="1"/>
  <c r="CC14" i="1"/>
  <c r="BI14" i="1"/>
  <c r="DQ14" i="1"/>
  <c r="AO14" i="1"/>
  <c r="CW14" i="1"/>
  <c r="DQ48" i="1"/>
  <c r="AO48" i="1"/>
  <c r="CW48" i="1"/>
  <c r="CC48" i="1"/>
  <c r="BI48" i="1"/>
  <c r="CC101" i="1"/>
  <c r="BI101" i="1"/>
  <c r="DQ101" i="1"/>
  <c r="AO101" i="1"/>
  <c r="CW101" i="1"/>
  <c r="BR35" i="1"/>
  <c r="BP59" i="1"/>
  <c r="BQ20" i="1"/>
  <c r="BQ33" i="1"/>
  <c r="BQ28" i="1"/>
  <c r="BQ94" i="1"/>
  <c r="BQ88" i="1"/>
  <c r="BU20" i="1"/>
  <c r="BU24" i="1"/>
  <c r="BU46" i="1"/>
  <c r="CC30" i="1"/>
  <c r="BI30" i="1"/>
  <c r="DQ30" i="1"/>
  <c r="AO30" i="1"/>
  <c r="CW30" i="1"/>
  <c r="BP19" i="1"/>
  <c r="BP24" i="1"/>
  <c r="BP39" i="1"/>
  <c r="BP46" i="1"/>
  <c r="BP48" i="1"/>
  <c r="BX24" i="1"/>
  <c r="BX30" i="1"/>
  <c r="BX42" i="1"/>
  <c r="BX50" i="1"/>
  <c r="EM208" i="1"/>
  <c r="EM35" i="1"/>
  <c r="EM33" i="1" s="1"/>
  <c r="DQ44" i="1"/>
  <c r="AO44" i="1"/>
  <c r="CW44" i="1"/>
  <c r="CC44" i="1"/>
  <c r="BI44" i="1"/>
  <c r="BO10" i="1"/>
  <c r="BO9" i="1"/>
  <c r="BO17" i="1"/>
  <c r="BO30" i="1"/>
  <c r="BO29" i="1"/>
  <c r="BO35" i="1"/>
  <c r="BO37" i="1"/>
  <c r="BO48" i="1"/>
  <c r="Y73" i="1"/>
  <c r="EN208" i="1"/>
  <c r="EN35" i="1"/>
  <c r="EN33" i="1" s="1"/>
  <c r="CN23" i="1"/>
  <c r="CN12" i="1"/>
  <c r="BH8" i="1"/>
  <c r="EK208" i="1"/>
  <c r="EK35" i="1"/>
  <c r="BR74" i="1"/>
  <c r="BR65" i="1"/>
  <c r="BQ93" i="1"/>
  <c r="BQ74" i="1"/>
  <c r="DQ40" i="1"/>
  <c r="AO40" i="1"/>
  <c r="CW40" i="1"/>
  <c r="CC40" i="1"/>
  <c r="BI40" i="1"/>
  <c r="CW82" i="1"/>
  <c r="CC82" i="1"/>
  <c r="BI82" i="1"/>
  <c r="AO82" i="1"/>
  <c r="DQ82" i="1"/>
  <c r="BU67" i="1"/>
  <c r="BU76" i="1"/>
  <c r="BU69" i="1"/>
  <c r="BU90" i="1"/>
  <c r="BU91" i="1"/>
  <c r="BU93" i="1"/>
  <c r="BU96" i="1"/>
  <c r="N20" i="1"/>
  <c r="BV101" i="1"/>
  <c r="BV99" i="1"/>
  <c r="BV98" i="1"/>
  <c r="BV93" i="1"/>
  <c r="BV92" i="1"/>
  <c r="BV100" i="1"/>
  <c r="BV96" i="1"/>
  <c r="BV95" i="1"/>
  <c r="BV91" i="1"/>
  <c r="BV89" i="1"/>
  <c r="BV97" i="1"/>
  <c r="BV90" i="1"/>
  <c r="BV83" i="1"/>
  <c r="BV82" i="1"/>
  <c r="BV94" i="1"/>
  <c r="BV88" i="1"/>
  <c r="BV87" i="1"/>
  <c r="BV86" i="1"/>
  <c r="BV84" i="1"/>
  <c r="BV85" i="1"/>
  <c r="BV79" i="1"/>
  <c r="BV74" i="1"/>
  <c r="BV70" i="1"/>
  <c r="BV80" i="1"/>
  <c r="BV73" i="1"/>
  <c r="BV72" i="1"/>
  <c r="BV81" i="1"/>
  <c r="BV78" i="1"/>
  <c r="BV76" i="1"/>
  <c r="BV75" i="1"/>
  <c r="BV71" i="1"/>
  <c r="BV63" i="1"/>
  <c r="BV67" i="1"/>
  <c r="BV66" i="1"/>
  <c r="BV61" i="1"/>
  <c r="BV60" i="1"/>
  <c r="BV77" i="1"/>
  <c r="BV69" i="1"/>
  <c r="BV68" i="1"/>
  <c r="BV65" i="1"/>
  <c r="BV64" i="1"/>
  <c r="BV62" i="1"/>
  <c r="BV59" i="1"/>
  <c r="CP95" i="1"/>
  <c r="AN67" i="1"/>
  <c r="BN10" i="1"/>
  <c r="BN12" i="1"/>
  <c r="BN22" i="1"/>
  <c r="BN16" i="1"/>
  <c r="BN19" i="1"/>
  <c r="BN27" i="1"/>
  <c r="BN26" i="1"/>
  <c r="BN40" i="1"/>
  <c r="BN39" i="1"/>
  <c r="BN42" i="1"/>
  <c r="BY75" i="1"/>
  <c r="CG75" i="1" s="1"/>
  <c r="CN75" i="1" s="1"/>
  <c r="BY74" i="1"/>
  <c r="CG74" i="1" s="1"/>
  <c r="BY78" i="1"/>
  <c r="CG78" i="1" s="1"/>
  <c r="BY90" i="1"/>
  <c r="CG90" i="1" s="1"/>
  <c r="CN90" i="1" s="1"/>
  <c r="BY91" i="1"/>
  <c r="CG91" i="1" s="1"/>
  <c r="CM91" i="1" s="1"/>
  <c r="BY94" i="1"/>
  <c r="CG94" i="1" s="1"/>
  <c r="CP94" i="1" s="1"/>
  <c r="BY96" i="1"/>
  <c r="CG96" i="1" s="1"/>
  <c r="BX61" i="1"/>
  <c r="BX73" i="1"/>
  <c r="BX64" i="1"/>
  <c r="BX70" i="1"/>
  <c r="BX79" i="1"/>
  <c r="BX78" i="1"/>
  <c r="BX89" i="1"/>
  <c r="BX84" i="1"/>
  <c r="BX90" i="1"/>
  <c r="BX95" i="1"/>
  <c r="BX98" i="1"/>
  <c r="BN64" i="1"/>
  <c r="BN60" i="1"/>
  <c r="BN76" i="1"/>
  <c r="BN73" i="1"/>
  <c r="BN74" i="1"/>
  <c r="BN87" i="1"/>
  <c r="BN83" i="1"/>
  <c r="BN91" i="1"/>
  <c r="BN101" i="1"/>
  <c r="Y56" i="1"/>
  <c r="BH59" i="1"/>
  <c r="BY11" i="1"/>
  <c r="CG11" i="1" s="1"/>
  <c r="CP11" i="1" s="1"/>
  <c r="BY25" i="1"/>
  <c r="CG25" i="1" s="1"/>
  <c r="BY14" i="1"/>
  <c r="CG14" i="1" s="1"/>
  <c r="BY13" i="1"/>
  <c r="CG13" i="1" s="1"/>
  <c r="CM13" i="1" s="1"/>
  <c r="BY24" i="1"/>
  <c r="CG24" i="1" s="1"/>
  <c r="CP24" i="1" s="1"/>
  <c r="BY43" i="1"/>
  <c r="CG43" i="1" s="1"/>
  <c r="CN43" i="1" s="1"/>
  <c r="BY39" i="1"/>
  <c r="CG39" i="1" s="1"/>
  <c r="CN39" i="1" s="1"/>
  <c r="BY32" i="1"/>
  <c r="CG32" i="1" s="1"/>
  <c r="CP32" i="1" s="1"/>
  <c r="BY45" i="1"/>
  <c r="CG45" i="1" s="1"/>
  <c r="BY50" i="1"/>
  <c r="CG50" i="1" s="1"/>
  <c r="BO59" i="1"/>
  <c r="BO64" i="1"/>
  <c r="BO60" i="1"/>
  <c r="BO67" i="1"/>
  <c r="BO75" i="1"/>
  <c r="BO72" i="1"/>
  <c r="BO85" i="1"/>
  <c r="BO87" i="1"/>
  <c r="BO90" i="1"/>
  <c r="BO94" i="1"/>
  <c r="BO100" i="1"/>
  <c r="BR101" i="1"/>
  <c r="BI97" i="1"/>
  <c r="DQ97" i="1"/>
  <c r="AO97" i="1"/>
  <c r="CW97" i="1"/>
  <c r="CC97" i="1"/>
  <c r="EL208" i="1"/>
  <c r="EL35" i="1"/>
  <c r="EL33" i="1" s="1"/>
  <c r="BU59" i="1"/>
  <c r="BU70" i="1"/>
  <c r="BU80" i="1"/>
  <c r="BU94" i="1"/>
  <c r="CC39" i="1"/>
  <c r="BI39" i="1"/>
  <c r="DQ39" i="1"/>
  <c r="AO39" i="1"/>
  <c r="CW39" i="1"/>
  <c r="BH67" i="1"/>
  <c r="CB67" i="1"/>
  <c r="BN24" i="1"/>
  <c r="BN20" i="1"/>
  <c r="BN28" i="1"/>
  <c r="BN36" i="1"/>
  <c r="BN33" i="1"/>
  <c r="BN50" i="1"/>
  <c r="BY67" i="1"/>
  <c r="CG67" i="1" s="1"/>
  <c r="BY76" i="1"/>
  <c r="CG76" i="1" s="1"/>
  <c r="CN76" i="1" s="1"/>
  <c r="BY87" i="1"/>
  <c r="CG87" i="1" s="1"/>
  <c r="CP87" i="1" s="1"/>
  <c r="BY88" i="1"/>
  <c r="CG88" i="1" s="1"/>
  <c r="BY80" i="1"/>
  <c r="CG80" i="1" s="1"/>
  <c r="BY97" i="1"/>
  <c r="CG97" i="1" s="1"/>
  <c r="CP97" i="1" s="1"/>
  <c r="BX59" i="1"/>
  <c r="BX65" i="1"/>
  <c r="BX74" i="1"/>
  <c r="BX71" i="1"/>
  <c r="BX82" i="1"/>
  <c r="BX91" i="1"/>
  <c r="BX93" i="1"/>
  <c r="BX99" i="1"/>
  <c r="BN65" i="1"/>
  <c r="BN61" i="1"/>
  <c r="BN63" i="1"/>
  <c r="BN78" i="1"/>
  <c r="BN80" i="1"/>
  <c r="BN79" i="1"/>
  <c r="BN88" i="1"/>
  <c r="BN90" i="1"/>
  <c r="BN94" i="1"/>
  <c r="BN93" i="1"/>
  <c r="BY9" i="1"/>
  <c r="CG9" i="1" s="1"/>
  <c r="CN9" i="1" s="1"/>
  <c r="BY15" i="1"/>
  <c r="CG15" i="1" s="1"/>
  <c r="CN15" i="1" s="1"/>
  <c r="BY27" i="1"/>
  <c r="CG27" i="1" s="1"/>
  <c r="BY18" i="1"/>
  <c r="CG18" i="1" s="1"/>
  <c r="CP18" i="1" s="1"/>
  <c r="BY36" i="1"/>
  <c r="CG36" i="1" s="1"/>
  <c r="CM36" i="1" s="1"/>
  <c r="BY44" i="1"/>
  <c r="CG44" i="1" s="1"/>
  <c r="CM44" i="1" s="1"/>
  <c r="BY48" i="1"/>
  <c r="CG48" i="1" s="1"/>
  <c r="BY34" i="1"/>
  <c r="CG34" i="1" s="1"/>
  <c r="BY46" i="1"/>
  <c r="CG46" i="1" s="1"/>
  <c r="CL58" i="1"/>
  <c r="DF58" i="1"/>
  <c r="DZ58" i="1"/>
  <c r="AX58" i="1"/>
  <c r="AX102" i="1" s="1"/>
  <c r="AE26" i="1" s="1"/>
  <c r="BR58" i="1"/>
  <c r="I29" i="1"/>
  <c r="AD10" i="1"/>
  <c r="AD26" i="1" s="1"/>
  <c r="B13" i="1"/>
  <c r="DZ7" i="1"/>
  <c r="CL7" i="1"/>
  <c r="BR7" i="1"/>
  <c r="AX7" i="1"/>
  <c r="DF7" i="1"/>
  <c r="BO63" i="1"/>
  <c r="BO65" i="1"/>
  <c r="BO61" i="1"/>
  <c r="BO77" i="1"/>
  <c r="BO76" i="1"/>
  <c r="BO73" i="1"/>
  <c r="BO92" i="1"/>
  <c r="BO88" i="1"/>
  <c r="BO93" i="1"/>
  <c r="BO95" i="1"/>
  <c r="BO101" i="1"/>
  <c r="CP77" i="1" l="1"/>
  <c r="CS77" i="1"/>
  <c r="DA77" i="1" s="1"/>
  <c r="DJ77" i="1" s="1"/>
  <c r="DB23" i="1"/>
  <c r="CP101" i="1"/>
  <c r="DD23" i="1"/>
  <c r="DI23" i="1"/>
  <c r="DM23" i="1"/>
  <c r="DU23" i="1" s="1"/>
  <c r="ED23" i="1" s="1"/>
  <c r="DC23" i="1"/>
  <c r="CM77" i="1"/>
  <c r="CH77" i="1"/>
  <c r="CL77" i="1"/>
  <c r="CI77" i="1"/>
  <c r="DH23" i="1"/>
  <c r="CN77" i="1"/>
  <c r="CI62" i="1"/>
  <c r="CO62" i="1"/>
  <c r="CK62" i="1"/>
  <c r="CK77" i="1"/>
  <c r="DF23" i="1"/>
  <c r="CP62" i="1"/>
  <c r="CJ77" i="1"/>
  <c r="DG23" i="1"/>
  <c r="CH62" i="1"/>
  <c r="CO77" i="1"/>
  <c r="CR77" i="1"/>
  <c r="DE23" i="1"/>
  <c r="DL23" i="1"/>
  <c r="CM62" i="1"/>
  <c r="CJ62" i="1"/>
  <c r="CN37" i="1"/>
  <c r="CN41" i="1"/>
  <c r="CO95" i="1"/>
  <c r="CN66" i="1"/>
  <c r="CP98" i="1"/>
  <c r="CN19" i="1"/>
  <c r="CN47" i="1"/>
  <c r="CZ62" i="1"/>
  <c r="CY62" i="1" s="1"/>
  <c r="DJ62" i="1"/>
  <c r="DH62" i="1"/>
  <c r="CP69" i="1"/>
  <c r="CP86" i="1"/>
  <c r="CN86" i="1"/>
  <c r="CJ64" i="1"/>
  <c r="CP61" i="1"/>
  <c r="CP47" i="1"/>
  <c r="CN44" i="1"/>
  <c r="CN49" i="1"/>
  <c r="CP43" i="1"/>
  <c r="CN29" i="1"/>
  <c r="CN20" i="1"/>
  <c r="CN21" i="1"/>
  <c r="DJ23" i="1"/>
  <c r="CN18" i="1"/>
  <c r="BV8" i="1"/>
  <c r="DE62" i="1"/>
  <c r="CM66" i="1"/>
  <c r="DI62" i="1"/>
  <c r="DL62" i="1"/>
  <c r="CR85" i="1"/>
  <c r="CB8" i="1"/>
  <c r="CV76" i="1"/>
  <c r="CK85" i="1"/>
  <c r="DP85" i="1"/>
  <c r="CP68" i="1"/>
  <c r="CP85" i="1"/>
  <c r="CP100" i="1"/>
  <c r="CI85" i="1"/>
  <c r="CN85" i="1"/>
  <c r="CM85" i="1"/>
  <c r="CH85" i="1"/>
  <c r="DI85" i="1"/>
  <c r="DH85" i="1"/>
  <c r="DB85" i="1"/>
  <c r="DL85" i="1"/>
  <c r="DE85" i="1"/>
  <c r="DF85" i="1"/>
  <c r="DD85" i="1"/>
  <c r="DJ85" i="1"/>
  <c r="CN63" i="1"/>
  <c r="AN85" i="1"/>
  <c r="CP63" i="1"/>
  <c r="CP84" i="1"/>
  <c r="CF66" i="1"/>
  <c r="CE66" i="1" s="1"/>
  <c r="CJ66" i="1"/>
  <c r="CO66" i="1"/>
  <c r="CL66" i="1"/>
  <c r="CK66" i="1"/>
  <c r="CS66" i="1"/>
  <c r="DA66" i="1" s="1"/>
  <c r="DK66" i="1" s="1"/>
  <c r="CH66" i="1"/>
  <c r="CR66" i="1"/>
  <c r="CI66" i="1"/>
  <c r="CP81" i="1"/>
  <c r="AN76" i="1"/>
  <c r="CF92" i="1"/>
  <c r="CE92" i="1" s="1"/>
  <c r="CJ92" i="1"/>
  <c r="CK92" i="1"/>
  <c r="CH92" i="1"/>
  <c r="CO92" i="1"/>
  <c r="CS92" i="1"/>
  <c r="DA92" i="1" s="1"/>
  <c r="CR92" i="1"/>
  <c r="CI92" i="1"/>
  <c r="CL92" i="1"/>
  <c r="CM64" i="1"/>
  <c r="CM92" i="1"/>
  <c r="DM62" i="1"/>
  <c r="DU62" i="1" s="1"/>
  <c r="DZ62" i="1" s="1"/>
  <c r="DB62" i="1"/>
  <c r="DG62" i="1"/>
  <c r="DC85" i="1"/>
  <c r="CL60" i="1"/>
  <c r="CN60" i="1"/>
  <c r="CN95" i="1"/>
  <c r="CF60" i="1"/>
  <c r="CE60" i="1" s="1"/>
  <c r="CH60" i="1"/>
  <c r="CJ60" i="1"/>
  <c r="CS60" i="1"/>
  <c r="DA60" i="1" s="1"/>
  <c r="CO60" i="1"/>
  <c r="CR60" i="1"/>
  <c r="CI60" i="1"/>
  <c r="CK60" i="1"/>
  <c r="CP64" i="1"/>
  <c r="CP60" i="1"/>
  <c r="CP92" i="1"/>
  <c r="DF62" i="1"/>
  <c r="DC62" i="1"/>
  <c r="DG85" i="1"/>
  <c r="CI64" i="1"/>
  <c r="CN92" i="1"/>
  <c r="DD62" i="1"/>
  <c r="CF85" i="1"/>
  <c r="CE85" i="1" s="1"/>
  <c r="CL85" i="1"/>
  <c r="CJ85" i="1"/>
  <c r="CO85" i="1"/>
  <c r="CF62" i="1"/>
  <c r="CE62" i="1" s="1"/>
  <c r="CL62" i="1"/>
  <c r="CR62" i="1"/>
  <c r="DP18" i="1"/>
  <c r="AN18" i="1"/>
  <c r="CP73" i="1"/>
  <c r="CN31" i="1"/>
  <c r="CP75" i="1"/>
  <c r="CN10" i="1"/>
  <c r="CN40" i="1"/>
  <c r="CN32" i="1"/>
  <c r="BH18" i="1"/>
  <c r="DP76" i="1"/>
  <c r="CB85" i="1"/>
  <c r="BH85" i="1"/>
  <c r="CV8" i="1"/>
  <c r="CP49" i="1"/>
  <c r="CF64" i="1"/>
  <c r="CE64" i="1" s="1"/>
  <c r="CH64" i="1"/>
  <c r="CK64" i="1"/>
  <c r="CR64" i="1"/>
  <c r="CO64" i="1"/>
  <c r="CS64" i="1"/>
  <c r="DA64" i="1" s="1"/>
  <c r="DK64" i="1" s="1"/>
  <c r="CL64" i="1"/>
  <c r="CN24" i="1"/>
  <c r="DH77" i="1"/>
  <c r="CN11" i="1"/>
  <c r="CV18" i="1"/>
  <c r="CB18" i="1"/>
  <c r="CB76" i="1"/>
  <c r="BQ102" i="1"/>
  <c r="AF25" i="1" s="1"/>
  <c r="FE6" i="1" s="1"/>
  <c r="FE7" i="1" s="1"/>
  <c r="FE8" i="1" s="1"/>
  <c r="CV85" i="1"/>
  <c r="CF95" i="1"/>
  <c r="CE95" i="1" s="1"/>
  <c r="CL95" i="1"/>
  <c r="CJ95" i="1"/>
  <c r="CH95" i="1"/>
  <c r="CI95" i="1"/>
  <c r="CK95" i="1"/>
  <c r="CS95" i="1"/>
  <c r="DA95" i="1" s="1"/>
  <c r="CR95" i="1"/>
  <c r="CZ85" i="1"/>
  <c r="CY85" i="1" s="1"/>
  <c r="DM85" i="1"/>
  <c r="DU85" i="1" s="1"/>
  <c r="CF47" i="1"/>
  <c r="CE47" i="1" s="1"/>
  <c r="CK47" i="1"/>
  <c r="CJ47" i="1"/>
  <c r="CH47" i="1"/>
  <c r="CR47" i="1"/>
  <c r="CL47" i="1"/>
  <c r="CO47" i="1"/>
  <c r="CI47" i="1"/>
  <c r="CS47" i="1"/>
  <c r="DA47" i="1" s="1"/>
  <c r="CF86" i="1"/>
  <c r="CE86" i="1" s="1"/>
  <c r="CI86" i="1"/>
  <c r="CK86" i="1"/>
  <c r="CR86" i="1"/>
  <c r="CH86" i="1"/>
  <c r="CO86" i="1"/>
  <c r="CS86" i="1"/>
  <c r="DA86" i="1" s="1"/>
  <c r="DK86" i="1" s="1"/>
  <c r="CL86" i="1"/>
  <c r="CJ86" i="1"/>
  <c r="CF46" i="1"/>
  <c r="CE46" i="1" s="1"/>
  <c r="CK46" i="1"/>
  <c r="CO46" i="1"/>
  <c r="CL46" i="1"/>
  <c r="CJ46" i="1"/>
  <c r="CI46" i="1"/>
  <c r="CH46" i="1"/>
  <c r="CS46" i="1"/>
  <c r="DA46" i="1" s="1"/>
  <c r="DK46" i="1" s="1"/>
  <c r="CR46" i="1"/>
  <c r="CF67" i="1"/>
  <c r="CE67" i="1" s="1"/>
  <c r="CO67" i="1"/>
  <c r="CI67" i="1"/>
  <c r="CR67" i="1"/>
  <c r="CS67" i="1"/>
  <c r="DA67" i="1" s="1"/>
  <c r="DK67" i="1" s="1"/>
  <c r="CL67" i="1"/>
  <c r="CK67" i="1"/>
  <c r="CJ67" i="1"/>
  <c r="CH67" i="1"/>
  <c r="CP90" i="1"/>
  <c r="CF42" i="1"/>
  <c r="CE42" i="1" s="1"/>
  <c r="CH42" i="1"/>
  <c r="CR42" i="1"/>
  <c r="CL42" i="1"/>
  <c r="CK42" i="1"/>
  <c r="CO42" i="1"/>
  <c r="CS42" i="1"/>
  <c r="DA42" i="1" s="1"/>
  <c r="DK42" i="1" s="1"/>
  <c r="CI42" i="1"/>
  <c r="CJ42" i="1"/>
  <c r="CF17" i="1"/>
  <c r="CE17" i="1" s="1"/>
  <c r="CH17" i="1"/>
  <c r="CJ17" i="1"/>
  <c r="CK17" i="1"/>
  <c r="CR17" i="1"/>
  <c r="CO17" i="1"/>
  <c r="CI17" i="1"/>
  <c r="CL17" i="1"/>
  <c r="CS17" i="1"/>
  <c r="DA17" i="1" s="1"/>
  <c r="DK17" i="1" s="1"/>
  <c r="CF70" i="1"/>
  <c r="CE70" i="1" s="1"/>
  <c r="CL70" i="1"/>
  <c r="CJ70" i="1"/>
  <c r="CR70" i="1"/>
  <c r="CS70" i="1"/>
  <c r="DA70" i="1" s="1"/>
  <c r="DK70" i="1" s="1"/>
  <c r="CI70" i="1"/>
  <c r="CO70" i="1"/>
  <c r="CK70" i="1"/>
  <c r="CH70" i="1"/>
  <c r="GD20" i="1"/>
  <c r="BH29" i="1"/>
  <c r="CF35" i="1"/>
  <c r="CE35" i="1" s="1"/>
  <c r="CH35" i="1"/>
  <c r="CI35" i="1"/>
  <c r="CO35" i="1"/>
  <c r="CJ35" i="1"/>
  <c r="CK35" i="1"/>
  <c r="CR35" i="1"/>
  <c r="CL35" i="1"/>
  <c r="CS35" i="1"/>
  <c r="DA35" i="1" s="1"/>
  <c r="DK35" i="1" s="1"/>
  <c r="CF22" i="1"/>
  <c r="CE22" i="1" s="1"/>
  <c r="CJ22" i="1"/>
  <c r="CL22" i="1"/>
  <c r="CS22" i="1"/>
  <c r="DA22" i="1" s="1"/>
  <c r="DK22" i="1" s="1"/>
  <c r="CH22" i="1"/>
  <c r="CR22" i="1"/>
  <c r="CI22" i="1"/>
  <c r="CK22" i="1"/>
  <c r="CO22" i="1"/>
  <c r="CF65" i="1"/>
  <c r="CE65" i="1" s="1"/>
  <c r="CI65" i="1"/>
  <c r="CL65" i="1"/>
  <c r="CK65" i="1"/>
  <c r="CR65" i="1"/>
  <c r="CJ65" i="1"/>
  <c r="CO65" i="1"/>
  <c r="CS65" i="1"/>
  <c r="DA65" i="1" s="1"/>
  <c r="DK65" i="1" s="1"/>
  <c r="CH65" i="1"/>
  <c r="CF34" i="1"/>
  <c r="CE34" i="1" s="1"/>
  <c r="CK34" i="1"/>
  <c r="CS34" i="1"/>
  <c r="DA34" i="1" s="1"/>
  <c r="CH34" i="1"/>
  <c r="CI34" i="1"/>
  <c r="CR34" i="1"/>
  <c r="CO34" i="1"/>
  <c r="CL34" i="1"/>
  <c r="CJ34" i="1"/>
  <c r="CF18" i="1"/>
  <c r="CE18" i="1" s="1"/>
  <c r="CK18" i="1"/>
  <c r="CH18" i="1"/>
  <c r="CJ18" i="1"/>
  <c r="CR18" i="1"/>
  <c r="CS18" i="1"/>
  <c r="DA18" i="1" s="1"/>
  <c r="DK18" i="1" s="1"/>
  <c r="CI18" i="1"/>
  <c r="CL18" i="1"/>
  <c r="CO18" i="1"/>
  <c r="CF88" i="1"/>
  <c r="CE88" i="1" s="1"/>
  <c r="CO88" i="1"/>
  <c r="CL88" i="1"/>
  <c r="CS88" i="1"/>
  <c r="DA88" i="1" s="1"/>
  <c r="DK88" i="1" s="1"/>
  <c r="CH88" i="1"/>
  <c r="CI88" i="1"/>
  <c r="CJ88" i="1"/>
  <c r="CK88" i="1"/>
  <c r="CR88" i="1"/>
  <c r="FT20" i="1"/>
  <c r="BO102" i="1"/>
  <c r="AF23" i="1" s="1"/>
  <c r="CF50" i="1"/>
  <c r="CE50" i="1" s="1"/>
  <c r="CH50" i="1"/>
  <c r="CR50" i="1"/>
  <c r="CS50" i="1"/>
  <c r="DA50" i="1" s="1"/>
  <c r="CK50" i="1"/>
  <c r="CO50" i="1"/>
  <c r="CL50" i="1"/>
  <c r="CI50" i="1"/>
  <c r="CJ50" i="1"/>
  <c r="CF43" i="1"/>
  <c r="CE43" i="1" s="1"/>
  <c r="CH43" i="1"/>
  <c r="CK43" i="1"/>
  <c r="CO43" i="1"/>
  <c r="CL43" i="1"/>
  <c r="CJ43" i="1"/>
  <c r="CR43" i="1"/>
  <c r="CI43" i="1"/>
  <c r="CS43" i="1"/>
  <c r="DA43" i="1" s="1"/>
  <c r="DK43" i="1" s="1"/>
  <c r="CF25" i="1"/>
  <c r="CE25" i="1" s="1"/>
  <c r="CH25" i="1"/>
  <c r="CL25" i="1"/>
  <c r="CK25" i="1"/>
  <c r="CI25" i="1"/>
  <c r="CO25" i="1"/>
  <c r="CJ25" i="1"/>
  <c r="CR25" i="1"/>
  <c r="CS25" i="1"/>
  <c r="DA25" i="1" s="1"/>
  <c r="DK25" i="1" s="1"/>
  <c r="CF96" i="1"/>
  <c r="CE96" i="1" s="1"/>
  <c r="CS96" i="1"/>
  <c r="DA96" i="1" s="1"/>
  <c r="DK96" i="1" s="1"/>
  <c r="CI96" i="1"/>
  <c r="CR96" i="1"/>
  <c r="CO96" i="1"/>
  <c r="CL96" i="1"/>
  <c r="CH96" i="1"/>
  <c r="CJ96" i="1"/>
  <c r="CK96" i="1"/>
  <c r="CF78" i="1"/>
  <c r="CE78" i="1" s="1"/>
  <c r="CJ78" i="1"/>
  <c r="CR78" i="1"/>
  <c r="CI78" i="1"/>
  <c r="CL78" i="1"/>
  <c r="CO78" i="1"/>
  <c r="CS78" i="1"/>
  <c r="DA78" i="1" s="1"/>
  <c r="DK78" i="1" s="1"/>
  <c r="CH78" i="1"/>
  <c r="CK78" i="1"/>
  <c r="CP70" i="1"/>
  <c r="CP78" i="1"/>
  <c r="CP76" i="1"/>
  <c r="CP88" i="1"/>
  <c r="CP96" i="1"/>
  <c r="CN13" i="1"/>
  <c r="CN16" i="1"/>
  <c r="CN36" i="1"/>
  <c r="CN33" i="1"/>
  <c r="CN34" i="1"/>
  <c r="CN42" i="1"/>
  <c r="CN50" i="1"/>
  <c r="CF31" i="1"/>
  <c r="CE31" i="1" s="1"/>
  <c r="CH31" i="1"/>
  <c r="CK31" i="1"/>
  <c r="CR31" i="1"/>
  <c r="CL31" i="1"/>
  <c r="CI31" i="1"/>
  <c r="CJ31" i="1"/>
  <c r="CO31" i="1"/>
  <c r="CS31" i="1"/>
  <c r="DA31" i="1" s="1"/>
  <c r="DK31" i="1" s="1"/>
  <c r="CF20" i="1"/>
  <c r="CE20" i="1" s="1"/>
  <c r="CH20" i="1"/>
  <c r="CK20" i="1"/>
  <c r="CR20" i="1"/>
  <c r="CL20" i="1"/>
  <c r="CS20" i="1"/>
  <c r="DA20" i="1" s="1"/>
  <c r="DK20" i="1" s="1"/>
  <c r="CJ20" i="1"/>
  <c r="CI20" i="1"/>
  <c r="CO20" i="1"/>
  <c r="CF12" i="1"/>
  <c r="CE12" i="1" s="1"/>
  <c r="CK12" i="1"/>
  <c r="CI12" i="1"/>
  <c r="CL12" i="1"/>
  <c r="CS12" i="1"/>
  <c r="DA12" i="1" s="1"/>
  <c r="DK12" i="1" s="1"/>
  <c r="CO12" i="1"/>
  <c r="CH12" i="1"/>
  <c r="CR12" i="1"/>
  <c r="CJ12" i="1"/>
  <c r="CF89" i="1"/>
  <c r="CE89" i="1" s="1"/>
  <c r="CR89" i="1"/>
  <c r="CL89" i="1"/>
  <c r="CI89" i="1"/>
  <c r="CJ89" i="1"/>
  <c r="CK89" i="1"/>
  <c r="CS89" i="1"/>
  <c r="DA89" i="1" s="1"/>
  <c r="DK89" i="1" s="1"/>
  <c r="CH89" i="1"/>
  <c r="CO89" i="1"/>
  <c r="CF73" i="1"/>
  <c r="CE73" i="1" s="1"/>
  <c r="CL73" i="1"/>
  <c r="CJ73" i="1"/>
  <c r="CH73" i="1"/>
  <c r="CK73" i="1"/>
  <c r="CI73" i="1"/>
  <c r="CS73" i="1"/>
  <c r="DA73" i="1" s="1"/>
  <c r="DK73" i="1" s="1"/>
  <c r="CO73" i="1"/>
  <c r="CR73" i="1"/>
  <c r="J9" i="1"/>
  <c r="F9" i="1"/>
  <c r="G10" i="1"/>
  <c r="H9" i="1"/>
  <c r="DK47" i="1"/>
  <c r="DK50" i="1"/>
  <c r="DK34" i="1"/>
  <c r="DK23" i="1"/>
  <c r="BW99" i="1"/>
  <c r="BW101" i="1"/>
  <c r="BW100" i="1"/>
  <c r="BW96" i="1"/>
  <c r="BW97" i="1"/>
  <c r="BW95" i="1"/>
  <c r="BW94" i="1"/>
  <c r="BW98" i="1"/>
  <c r="BW91" i="1"/>
  <c r="BW90" i="1"/>
  <c r="BW83" i="1"/>
  <c r="BW82" i="1"/>
  <c r="BW88" i="1"/>
  <c r="BW87" i="1"/>
  <c r="BW86" i="1"/>
  <c r="BW84" i="1"/>
  <c r="BW93" i="1"/>
  <c r="BW92" i="1"/>
  <c r="BW85" i="1"/>
  <c r="BW80" i="1"/>
  <c r="BW73" i="1"/>
  <c r="BW72" i="1"/>
  <c r="BW81" i="1"/>
  <c r="BW78" i="1"/>
  <c r="BW76" i="1"/>
  <c r="BW75" i="1"/>
  <c r="BW71" i="1"/>
  <c r="BW89" i="1"/>
  <c r="BW79" i="1"/>
  <c r="BW77" i="1"/>
  <c r="BW67" i="1"/>
  <c r="BW66" i="1"/>
  <c r="BW74" i="1"/>
  <c r="BW61" i="1"/>
  <c r="BW60" i="1"/>
  <c r="BW69" i="1"/>
  <c r="BW68" i="1"/>
  <c r="BW65" i="1"/>
  <c r="BW64" i="1"/>
  <c r="BW62" i="1"/>
  <c r="BW70" i="1"/>
  <c r="BW63" i="1"/>
  <c r="BW59" i="1"/>
  <c r="AN29" i="1"/>
  <c r="CV29" i="1"/>
  <c r="CF29" i="1"/>
  <c r="CE29" i="1" s="1"/>
  <c r="CK29" i="1"/>
  <c r="CH29" i="1"/>
  <c r="CJ29" i="1"/>
  <c r="CS29" i="1"/>
  <c r="DA29" i="1" s="1"/>
  <c r="DK29" i="1" s="1"/>
  <c r="CL29" i="1"/>
  <c r="CR29" i="1"/>
  <c r="CI29" i="1"/>
  <c r="CO29" i="1"/>
  <c r="CF19" i="1"/>
  <c r="CE19" i="1" s="1"/>
  <c r="CH19" i="1"/>
  <c r="CO19" i="1"/>
  <c r="CL19" i="1"/>
  <c r="CS19" i="1"/>
  <c r="DA19" i="1" s="1"/>
  <c r="CJ19" i="1"/>
  <c r="CK19" i="1"/>
  <c r="CR19" i="1"/>
  <c r="CI19" i="1"/>
  <c r="DT23" i="1"/>
  <c r="DS23" i="1" s="1"/>
  <c r="DV23" i="1"/>
  <c r="DZ23" i="1"/>
  <c r="EF23" i="1"/>
  <c r="DY23" i="1"/>
  <c r="DW23" i="1"/>
  <c r="DX23" i="1"/>
  <c r="EC23" i="1"/>
  <c r="EG23" i="1"/>
  <c r="CF98" i="1"/>
  <c r="CE98" i="1" s="1"/>
  <c r="CS98" i="1"/>
  <c r="DA98" i="1" s="1"/>
  <c r="DK98" i="1" s="1"/>
  <c r="CH98" i="1"/>
  <c r="CJ98" i="1"/>
  <c r="CK98" i="1"/>
  <c r="CI98" i="1"/>
  <c r="CO98" i="1"/>
  <c r="CR98" i="1"/>
  <c r="CL98" i="1"/>
  <c r="CF79" i="1"/>
  <c r="CE79" i="1" s="1"/>
  <c r="CH79" i="1"/>
  <c r="CJ79" i="1"/>
  <c r="CK79" i="1"/>
  <c r="CO79" i="1"/>
  <c r="CS79" i="1"/>
  <c r="DA79" i="1" s="1"/>
  <c r="DK79" i="1" s="1"/>
  <c r="CR79" i="1"/>
  <c r="CI79" i="1"/>
  <c r="CL79" i="1"/>
  <c r="CF59" i="1"/>
  <c r="CE59" i="1" s="1"/>
  <c r="CO59" i="1"/>
  <c r="CI59" i="1"/>
  <c r="CJ59" i="1"/>
  <c r="CK59" i="1"/>
  <c r="CH59" i="1"/>
  <c r="CL59" i="1"/>
  <c r="CS59" i="1"/>
  <c r="DA59" i="1" s="1"/>
  <c r="DK59" i="1" s="1"/>
  <c r="CR59" i="1"/>
  <c r="CV42" i="1"/>
  <c r="CB42" i="1"/>
  <c r="CP10" i="1"/>
  <c r="CP17" i="1"/>
  <c r="CP50" i="1"/>
  <c r="CP36" i="1"/>
  <c r="CP42" i="1"/>
  <c r="CP44" i="1"/>
  <c r="CP46" i="1"/>
  <c r="CN61" i="1"/>
  <c r="CN67" i="1"/>
  <c r="CN78" i="1"/>
  <c r="CN101" i="1"/>
  <c r="EQ208" i="1"/>
  <c r="EQ35" i="1"/>
  <c r="EQ33" i="1" s="1"/>
  <c r="BS8" i="1"/>
  <c r="CM65" i="1"/>
  <c r="CM78" i="1"/>
  <c r="CM89" i="1"/>
  <c r="CM98" i="1"/>
  <c r="CM18" i="1"/>
  <c r="CM12" i="1"/>
  <c r="CM21" i="1"/>
  <c r="CM42" i="1"/>
  <c r="CM34" i="1"/>
  <c r="CF9" i="1"/>
  <c r="CE9" i="1" s="1"/>
  <c r="CH9" i="1"/>
  <c r="CR9" i="1"/>
  <c r="CS9" i="1"/>
  <c r="DA9" i="1" s="1"/>
  <c r="DK9" i="1" s="1"/>
  <c r="CK9" i="1"/>
  <c r="CO9" i="1"/>
  <c r="CJ9" i="1"/>
  <c r="CI9" i="1"/>
  <c r="CL9" i="1"/>
  <c r="CF80" i="1"/>
  <c r="CE80" i="1" s="1"/>
  <c r="CI80" i="1"/>
  <c r="CJ80" i="1"/>
  <c r="CS80" i="1"/>
  <c r="DA80" i="1" s="1"/>
  <c r="DK80" i="1" s="1"/>
  <c r="CO80" i="1"/>
  <c r="CL80" i="1"/>
  <c r="CH80" i="1"/>
  <c r="CR80" i="1"/>
  <c r="CK80" i="1"/>
  <c r="CF14" i="1"/>
  <c r="CE14" i="1" s="1"/>
  <c r="CK14" i="1"/>
  <c r="CI14" i="1"/>
  <c r="CO14" i="1"/>
  <c r="CS14" i="1"/>
  <c r="DA14" i="1" s="1"/>
  <c r="DK14" i="1" s="1"/>
  <c r="CH14" i="1"/>
  <c r="CL14" i="1"/>
  <c r="CJ14" i="1"/>
  <c r="CR14" i="1"/>
  <c r="CP67" i="1"/>
  <c r="CN14" i="1"/>
  <c r="FV20" i="1"/>
  <c r="CF38" i="1"/>
  <c r="CE38" i="1" s="1"/>
  <c r="CK38" i="1"/>
  <c r="CI38" i="1"/>
  <c r="CO38" i="1"/>
  <c r="CJ38" i="1"/>
  <c r="CR38" i="1"/>
  <c r="CH38" i="1"/>
  <c r="CS38" i="1"/>
  <c r="DA38" i="1" s="1"/>
  <c r="DK38" i="1" s="1"/>
  <c r="CL38" i="1"/>
  <c r="CF93" i="1"/>
  <c r="CE93" i="1" s="1"/>
  <c r="CI93" i="1"/>
  <c r="CS93" i="1"/>
  <c r="DA93" i="1" s="1"/>
  <c r="DK93" i="1" s="1"/>
  <c r="CH93" i="1"/>
  <c r="CL93" i="1"/>
  <c r="CR93" i="1"/>
  <c r="CO93" i="1"/>
  <c r="CJ93" i="1"/>
  <c r="CK93" i="1"/>
  <c r="CF71" i="1"/>
  <c r="CE71" i="1" s="1"/>
  <c r="CI71" i="1"/>
  <c r="CL71" i="1"/>
  <c r="CH71" i="1"/>
  <c r="CJ71" i="1"/>
  <c r="CK71" i="1"/>
  <c r="CS71" i="1"/>
  <c r="DA71" i="1" s="1"/>
  <c r="DK71" i="1" s="1"/>
  <c r="CO71" i="1"/>
  <c r="CR71" i="1"/>
  <c r="CQ100" i="1"/>
  <c r="CQ98" i="1"/>
  <c r="CQ97" i="1"/>
  <c r="CQ96" i="1"/>
  <c r="CQ99" i="1"/>
  <c r="CQ95" i="1"/>
  <c r="CQ94" i="1"/>
  <c r="CQ101" i="1"/>
  <c r="CQ93" i="1"/>
  <c r="CQ90" i="1"/>
  <c r="CQ88" i="1"/>
  <c r="CQ87" i="1"/>
  <c r="CQ86" i="1"/>
  <c r="CQ85" i="1"/>
  <c r="CQ84" i="1"/>
  <c r="CQ92" i="1"/>
  <c r="CQ91" i="1"/>
  <c r="CQ89" i="1"/>
  <c r="CQ81" i="1"/>
  <c r="CQ80" i="1"/>
  <c r="CQ82" i="1"/>
  <c r="CQ78" i="1"/>
  <c r="CQ75" i="1"/>
  <c r="CQ71" i="1"/>
  <c r="CQ83" i="1"/>
  <c r="CQ79" i="1"/>
  <c r="CQ77" i="1"/>
  <c r="CQ74" i="1"/>
  <c r="CQ70" i="1"/>
  <c r="CQ69" i="1"/>
  <c r="CQ76" i="1"/>
  <c r="CQ64" i="1"/>
  <c r="CQ68" i="1"/>
  <c r="CQ65" i="1"/>
  <c r="CQ62" i="1"/>
  <c r="CQ59" i="1"/>
  <c r="CQ73" i="1"/>
  <c r="CQ72" i="1"/>
  <c r="CQ67" i="1"/>
  <c r="CQ63" i="1"/>
  <c r="CQ66" i="1"/>
  <c r="CQ60" i="1"/>
  <c r="CQ61" i="1"/>
  <c r="CF26" i="1"/>
  <c r="CE26" i="1" s="1"/>
  <c r="CK26" i="1"/>
  <c r="CO26" i="1"/>
  <c r="CJ26" i="1"/>
  <c r="CI26" i="1"/>
  <c r="CL26" i="1"/>
  <c r="CH26" i="1"/>
  <c r="CR26" i="1"/>
  <c r="CS26" i="1"/>
  <c r="DA26" i="1" s="1"/>
  <c r="CF82" i="1"/>
  <c r="CE82" i="1" s="1"/>
  <c r="CH82" i="1"/>
  <c r="CI82" i="1"/>
  <c r="CK82" i="1"/>
  <c r="CS82" i="1"/>
  <c r="DA82" i="1" s="1"/>
  <c r="CR82" i="1"/>
  <c r="CO82" i="1"/>
  <c r="CL82" i="1"/>
  <c r="CJ82" i="1"/>
  <c r="BR102" i="1"/>
  <c r="AF26" i="1" s="1"/>
  <c r="FF6" i="1" s="1"/>
  <c r="CF48" i="1"/>
  <c r="CE48" i="1" s="1"/>
  <c r="CH48" i="1"/>
  <c r="CJ48" i="1"/>
  <c r="CS48" i="1"/>
  <c r="DA48" i="1" s="1"/>
  <c r="CL48" i="1"/>
  <c r="CK48" i="1"/>
  <c r="CR48" i="1"/>
  <c r="CI48" i="1"/>
  <c r="CO48" i="1"/>
  <c r="CF27" i="1"/>
  <c r="CE27" i="1" s="1"/>
  <c r="CH27" i="1"/>
  <c r="CI27" i="1"/>
  <c r="CO27" i="1"/>
  <c r="CS27" i="1"/>
  <c r="DA27" i="1" s="1"/>
  <c r="CK27" i="1"/>
  <c r="CR27" i="1"/>
  <c r="CL27" i="1"/>
  <c r="CJ27" i="1"/>
  <c r="CF87" i="1"/>
  <c r="CE87" i="1" s="1"/>
  <c r="CI87" i="1"/>
  <c r="CL87" i="1"/>
  <c r="CJ87" i="1"/>
  <c r="CO87" i="1"/>
  <c r="CS87" i="1"/>
  <c r="DA87" i="1" s="1"/>
  <c r="DK87" i="1" s="1"/>
  <c r="CK87" i="1"/>
  <c r="CH87" i="1"/>
  <c r="CR87" i="1"/>
  <c r="CF45" i="1"/>
  <c r="CE45" i="1" s="1"/>
  <c r="CK45" i="1"/>
  <c r="CH45" i="1"/>
  <c r="CJ45" i="1"/>
  <c r="CR45" i="1"/>
  <c r="CS45" i="1"/>
  <c r="DA45" i="1" s="1"/>
  <c r="CI45" i="1"/>
  <c r="CO45" i="1"/>
  <c r="CL45" i="1"/>
  <c r="CF24" i="1"/>
  <c r="CE24" i="1" s="1"/>
  <c r="CH24" i="1"/>
  <c r="CJ24" i="1"/>
  <c r="CR24" i="1"/>
  <c r="CK24" i="1"/>
  <c r="CO24" i="1"/>
  <c r="CI24" i="1"/>
  <c r="CL24" i="1"/>
  <c r="CS24" i="1"/>
  <c r="DA24" i="1" s="1"/>
  <c r="DK24" i="1" s="1"/>
  <c r="CF11" i="1"/>
  <c r="CE11" i="1" s="1"/>
  <c r="CH11" i="1"/>
  <c r="CK11" i="1"/>
  <c r="CO11" i="1"/>
  <c r="CR11" i="1"/>
  <c r="CI11" i="1"/>
  <c r="CJ11" i="1"/>
  <c r="CL11" i="1"/>
  <c r="CS11" i="1"/>
  <c r="DA11" i="1" s="1"/>
  <c r="CF94" i="1"/>
  <c r="CE94" i="1" s="1"/>
  <c r="CL94" i="1"/>
  <c r="CK94" i="1"/>
  <c r="CH94" i="1"/>
  <c r="CR94" i="1"/>
  <c r="CJ94" i="1"/>
  <c r="CS94" i="1"/>
  <c r="DA94" i="1" s="1"/>
  <c r="DK94" i="1" s="1"/>
  <c r="CI94" i="1"/>
  <c r="CO94" i="1"/>
  <c r="CF74" i="1"/>
  <c r="CE74" i="1" s="1"/>
  <c r="CS74" i="1"/>
  <c r="DA74" i="1" s="1"/>
  <c r="DK74" i="1" s="1"/>
  <c r="CI74" i="1"/>
  <c r="CH74" i="1"/>
  <c r="CL74" i="1"/>
  <c r="CK74" i="1"/>
  <c r="CJ74" i="1"/>
  <c r="CO74" i="1"/>
  <c r="CR74" i="1"/>
  <c r="CP74" i="1"/>
  <c r="CP80" i="1"/>
  <c r="CP82" i="1"/>
  <c r="CP91" i="1"/>
  <c r="CN22" i="1"/>
  <c r="CN26" i="1"/>
  <c r="CN25" i="1"/>
  <c r="CN48" i="1"/>
  <c r="CN45" i="1"/>
  <c r="CN35" i="1"/>
  <c r="CN46" i="1"/>
  <c r="FU20" i="1"/>
  <c r="BP102" i="1"/>
  <c r="AF24" i="1" s="1"/>
  <c r="CF30" i="1"/>
  <c r="CE30" i="1" s="1"/>
  <c r="CK30" i="1"/>
  <c r="CH30" i="1"/>
  <c r="CR30" i="1"/>
  <c r="CL30" i="1"/>
  <c r="CS30" i="1"/>
  <c r="DA30" i="1" s="1"/>
  <c r="DK30" i="1" s="1"/>
  <c r="CJ30" i="1"/>
  <c r="CI30" i="1"/>
  <c r="CO30" i="1"/>
  <c r="CF10" i="1"/>
  <c r="CE10" i="1" s="1"/>
  <c r="CR10" i="1"/>
  <c r="CO10" i="1"/>
  <c r="CJ10" i="1"/>
  <c r="CH10" i="1"/>
  <c r="CI10" i="1"/>
  <c r="CL10" i="1"/>
  <c r="CS10" i="1"/>
  <c r="DA10" i="1" s="1"/>
  <c r="DK10" i="1" s="1"/>
  <c r="CK10" i="1"/>
  <c r="CF100" i="1"/>
  <c r="CE100" i="1" s="1"/>
  <c r="CL100" i="1"/>
  <c r="CS100" i="1"/>
  <c r="DA100" i="1" s="1"/>
  <c r="DK100" i="1" s="1"/>
  <c r="CI100" i="1"/>
  <c r="CK100" i="1"/>
  <c r="CR100" i="1"/>
  <c r="CJ100" i="1"/>
  <c r="CO100" i="1"/>
  <c r="CH100" i="1"/>
  <c r="CF83" i="1"/>
  <c r="CE83" i="1" s="1"/>
  <c r="CO83" i="1"/>
  <c r="CK83" i="1"/>
  <c r="CR83" i="1"/>
  <c r="CI83" i="1"/>
  <c r="CL83" i="1"/>
  <c r="CJ83" i="1"/>
  <c r="CS83" i="1"/>
  <c r="DA83" i="1" s="1"/>
  <c r="CH83" i="1"/>
  <c r="CF68" i="1"/>
  <c r="CE68" i="1" s="1"/>
  <c r="CS68" i="1"/>
  <c r="DA68" i="1" s="1"/>
  <c r="DK68" i="1" s="1"/>
  <c r="CO68" i="1"/>
  <c r="CR68" i="1"/>
  <c r="CH68" i="1"/>
  <c r="CI68" i="1"/>
  <c r="CJ68" i="1"/>
  <c r="CK68" i="1"/>
  <c r="CL68" i="1"/>
  <c r="BW46" i="1"/>
  <c r="BW48" i="1"/>
  <c r="BW45" i="1"/>
  <c r="BW42" i="1"/>
  <c r="BW47" i="1"/>
  <c r="BW44" i="1"/>
  <c r="BW43" i="1"/>
  <c r="BW41" i="1"/>
  <c r="BW33" i="1"/>
  <c r="BW40" i="1"/>
  <c r="BW38" i="1"/>
  <c r="BW37" i="1"/>
  <c r="BW36" i="1"/>
  <c r="BW26" i="1"/>
  <c r="BW25" i="1"/>
  <c r="BW50" i="1"/>
  <c r="BW49" i="1"/>
  <c r="BW35" i="1"/>
  <c r="BW34" i="1"/>
  <c r="BW32" i="1"/>
  <c r="BW31" i="1"/>
  <c r="BW29" i="1"/>
  <c r="BW27" i="1"/>
  <c r="BW30" i="1"/>
  <c r="BW16" i="1"/>
  <c r="BW24" i="1"/>
  <c r="BW22" i="1"/>
  <c r="BW21" i="1"/>
  <c r="BW17" i="1"/>
  <c r="BW15" i="1"/>
  <c r="BW12" i="1"/>
  <c r="BW11" i="1"/>
  <c r="BW9" i="1"/>
  <c r="BW39" i="1"/>
  <c r="BW28" i="1"/>
  <c r="BW23" i="1"/>
  <c r="BW13" i="1"/>
  <c r="BW14" i="1"/>
  <c r="BW20" i="1"/>
  <c r="BW19" i="1"/>
  <c r="BW18" i="1"/>
  <c r="BW10" i="1"/>
  <c r="BW8" i="1"/>
  <c r="EE85" i="1"/>
  <c r="DK92" i="1"/>
  <c r="DK95" i="1"/>
  <c r="DK85" i="1"/>
  <c r="DK77" i="1"/>
  <c r="DK62" i="1"/>
  <c r="DK60" i="1"/>
  <c r="BM51" i="1"/>
  <c r="BL8" i="1"/>
  <c r="BY8" i="1"/>
  <c r="CG8" i="1" s="1"/>
  <c r="BQ8" i="1"/>
  <c r="BQ51" i="1" s="1"/>
  <c r="AF9" i="1" s="1"/>
  <c r="BN8" i="1"/>
  <c r="BN51" i="1" s="1"/>
  <c r="AF6" i="1" s="1"/>
  <c r="BO8" i="1"/>
  <c r="BO51" i="1" s="1"/>
  <c r="AF7" i="1" s="1"/>
  <c r="BX8" i="1"/>
  <c r="BP8" i="1"/>
  <c r="BP51" i="1" s="1"/>
  <c r="AF8" i="1" s="1"/>
  <c r="BR8" i="1"/>
  <c r="BR51" i="1" s="1"/>
  <c r="AF10" i="1" s="1"/>
  <c r="BU8" i="1"/>
  <c r="CB29" i="1"/>
  <c r="CF28" i="1"/>
  <c r="CE28" i="1" s="1"/>
  <c r="CI28" i="1"/>
  <c r="CJ28" i="1"/>
  <c r="CS28" i="1"/>
  <c r="DA28" i="1" s="1"/>
  <c r="CK28" i="1"/>
  <c r="CH28" i="1"/>
  <c r="CR28" i="1"/>
  <c r="CL28" i="1"/>
  <c r="CO28" i="1"/>
  <c r="CF40" i="1"/>
  <c r="CE40" i="1" s="1"/>
  <c r="CK40" i="1"/>
  <c r="CH40" i="1"/>
  <c r="CR40" i="1"/>
  <c r="CS40" i="1"/>
  <c r="DA40" i="1" s="1"/>
  <c r="CI40" i="1"/>
  <c r="CO40" i="1"/>
  <c r="CL40" i="1"/>
  <c r="CJ40" i="1"/>
  <c r="BN102" i="1"/>
  <c r="AF22" i="1" s="1"/>
  <c r="CF99" i="1"/>
  <c r="CE99" i="1" s="1"/>
  <c r="CH99" i="1"/>
  <c r="CJ99" i="1"/>
  <c r="CK99" i="1"/>
  <c r="CO99" i="1"/>
  <c r="CI99" i="1"/>
  <c r="CL99" i="1"/>
  <c r="CS99" i="1"/>
  <c r="DA99" i="1" s="1"/>
  <c r="DK99" i="1" s="1"/>
  <c r="CR99" i="1"/>
  <c r="CF69" i="1"/>
  <c r="CE69" i="1" s="1"/>
  <c r="CL69" i="1"/>
  <c r="CJ69" i="1"/>
  <c r="CK69" i="1"/>
  <c r="CO69" i="1"/>
  <c r="CR69" i="1"/>
  <c r="CI69" i="1"/>
  <c r="CH69" i="1"/>
  <c r="CS69" i="1"/>
  <c r="DA69" i="1" s="1"/>
  <c r="DK69" i="1" s="1"/>
  <c r="CF61" i="1"/>
  <c r="CE61" i="1" s="1"/>
  <c r="CL61" i="1"/>
  <c r="CK61" i="1"/>
  <c r="CH61" i="1"/>
  <c r="CS61" i="1"/>
  <c r="DA61" i="1" s="1"/>
  <c r="CR61" i="1"/>
  <c r="CO61" i="1"/>
  <c r="CI61" i="1"/>
  <c r="CJ61" i="1"/>
  <c r="DP42" i="1"/>
  <c r="AN13" i="1"/>
  <c r="BH13" i="1"/>
  <c r="CP28" i="1"/>
  <c r="CP12" i="1"/>
  <c r="CP30" i="1"/>
  <c r="CP34" i="1"/>
  <c r="CP25" i="1"/>
  <c r="CP37" i="1"/>
  <c r="CN71" i="1"/>
  <c r="CN69" i="1"/>
  <c r="CN83" i="1"/>
  <c r="CN89" i="1"/>
  <c r="CN99" i="1"/>
  <c r="CN96" i="1"/>
  <c r="CM67" i="1"/>
  <c r="CM68" i="1"/>
  <c r="CM70" i="1"/>
  <c r="CM79" i="1"/>
  <c r="CM82" i="1"/>
  <c r="CM87" i="1"/>
  <c r="CM93" i="1"/>
  <c r="CM99" i="1"/>
  <c r="CM100" i="1"/>
  <c r="CM14" i="1"/>
  <c r="CM22" i="1"/>
  <c r="CM28" i="1"/>
  <c r="CM27" i="1"/>
  <c r="CM35" i="1"/>
  <c r="FD112" i="1"/>
  <c r="CF36" i="1"/>
  <c r="CE36" i="1" s="1"/>
  <c r="CH36" i="1"/>
  <c r="CS36" i="1"/>
  <c r="DA36" i="1" s="1"/>
  <c r="CL36" i="1"/>
  <c r="CJ36" i="1"/>
  <c r="CK36" i="1"/>
  <c r="CR36" i="1"/>
  <c r="CI36" i="1"/>
  <c r="CO36" i="1"/>
  <c r="CF39" i="1"/>
  <c r="CE39" i="1" s="1"/>
  <c r="CJ39" i="1"/>
  <c r="CS39" i="1"/>
  <c r="DA39" i="1" s="1"/>
  <c r="DK39" i="1" s="1"/>
  <c r="CH39" i="1"/>
  <c r="CL39" i="1"/>
  <c r="CK39" i="1"/>
  <c r="CI39" i="1"/>
  <c r="CO39" i="1"/>
  <c r="CR39" i="1"/>
  <c r="AX51" i="1"/>
  <c r="AE10" i="1" s="1"/>
  <c r="FW4" i="1"/>
  <c r="EA58" i="1"/>
  <c r="DG58" i="1"/>
  <c r="CM58" i="1"/>
  <c r="BS58" i="1"/>
  <c r="BS102" i="1" s="1"/>
  <c r="AF27" i="1" s="1"/>
  <c r="FG6" i="1" s="1"/>
  <c r="AY58" i="1"/>
  <c r="AY102" i="1" s="1"/>
  <c r="AE27" i="1" s="1"/>
  <c r="I30" i="1"/>
  <c r="AD11" i="1"/>
  <c r="AD27" i="1" s="1"/>
  <c r="B14" i="1"/>
  <c r="EA7" i="1"/>
  <c r="DG7" i="1"/>
  <c r="CM7" i="1"/>
  <c r="BS7" i="1"/>
  <c r="BS51" i="1" s="1"/>
  <c r="AF11" i="1" s="1"/>
  <c r="AY7" i="1"/>
  <c r="CF44" i="1"/>
  <c r="CE44" i="1" s="1"/>
  <c r="CK44" i="1"/>
  <c r="CO44" i="1"/>
  <c r="CL44" i="1"/>
  <c r="CI44" i="1"/>
  <c r="CJ44" i="1"/>
  <c r="CH44" i="1"/>
  <c r="CR44" i="1"/>
  <c r="CS44" i="1"/>
  <c r="DA44" i="1" s="1"/>
  <c r="CF15" i="1"/>
  <c r="CE15" i="1" s="1"/>
  <c r="CH15" i="1"/>
  <c r="CK15" i="1"/>
  <c r="CO15" i="1"/>
  <c r="CJ15" i="1"/>
  <c r="CL15" i="1"/>
  <c r="CS15" i="1"/>
  <c r="DA15" i="1" s="1"/>
  <c r="CR15" i="1"/>
  <c r="CI15" i="1"/>
  <c r="CF97" i="1"/>
  <c r="CE97" i="1" s="1"/>
  <c r="CI97" i="1"/>
  <c r="CK97" i="1"/>
  <c r="CH97" i="1"/>
  <c r="CL97" i="1"/>
  <c r="CJ97" i="1"/>
  <c r="CO97" i="1"/>
  <c r="CS97" i="1"/>
  <c r="DA97" i="1" s="1"/>
  <c r="DK97" i="1" s="1"/>
  <c r="CR97" i="1"/>
  <c r="CF76" i="1"/>
  <c r="CE76" i="1" s="1"/>
  <c r="CK76" i="1"/>
  <c r="CS76" i="1"/>
  <c r="DA76" i="1" s="1"/>
  <c r="CR76" i="1"/>
  <c r="CJ76" i="1"/>
  <c r="CO76" i="1"/>
  <c r="CI76" i="1"/>
  <c r="CL76" i="1"/>
  <c r="CH76" i="1"/>
  <c r="CF32" i="1"/>
  <c r="CE32" i="1" s="1"/>
  <c r="CK32" i="1"/>
  <c r="CR32" i="1"/>
  <c r="CL32" i="1"/>
  <c r="CJ32" i="1"/>
  <c r="CH32" i="1"/>
  <c r="CI32" i="1"/>
  <c r="CO32" i="1"/>
  <c r="CS32" i="1"/>
  <c r="DA32" i="1" s="1"/>
  <c r="CF13" i="1"/>
  <c r="CE13" i="1" s="1"/>
  <c r="CL13" i="1"/>
  <c r="CS13" i="1"/>
  <c r="DA13" i="1" s="1"/>
  <c r="CH13" i="1"/>
  <c r="CK13" i="1"/>
  <c r="CR13" i="1"/>
  <c r="CO13" i="1"/>
  <c r="CJ13" i="1"/>
  <c r="CI13" i="1"/>
  <c r="CF91" i="1"/>
  <c r="CE91" i="1" s="1"/>
  <c r="CS91" i="1"/>
  <c r="DA91" i="1" s="1"/>
  <c r="CR91" i="1"/>
  <c r="CI91" i="1"/>
  <c r="CJ91" i="1"/>
  <c r="CK91" i="1"/>
  <c r="CH91" i="1"/>
  <c r="CL91" i="1"/>
  <c r="CO91" i="1"/>
  <c r="CF75" i="1"/>
  <c r="CE75" i="1" s="1"/>
  <c r="CI75" i="1"/>
  <c r="CJ75" i="1"/>
  <c r="CK75" i="1"/>
  <c r="CR75" i="1"/>
  <c r="CH75" i="1"/>
  <c r="CO75" i="1"/>
  <c r="CL75" i="1"/>
  <c r="CS75" i="1"/>
  <c r="DA75" i="1" s="1"/>
  <c r="CP71" i="1"/>
  <c r="CZ77" i="1"/>
  <c r="CY77" i="1" s="1"/>
  <c r="DL77" i="1"/>
  <c r="DF77" i="1"/>
  <c r="DI77" i="1"/>
  <c r="DE77" i="1"/>
  <c r="DM77" i="1"/>
  <c r="DU77" i="1" s="1"/>
  <c r="DC77" i="1"/>
  <c r="DD77" i="1"/>
  <c r="DB77" i="1"/>
  <c r="EK33" i="1"/>
  <c r="CN17" i="1"/>
  <c r="CN38" i="1"/>
  <c r="CN27" i="1"/>
  <c r="DG77" i="1"/>
  <c r="FF50" i="1"/>
  <c r="FF81" i="1" s="1"/>
  <c r="FF112" i="1" s="1"/>
  <c r="FG19" i="1"/>
  <c r="CF49" i="1"/>
  <c r="CE49" i="1" s="1"/>
  <c r="CK49" i="1"/>
  <c r="CJ49" i="1"/>
  <c r="CI49" i="1"/>
  <c r="CH49" i="1"/>
  <c r="CR49" i="1"/>
  <c r="CS49" i="1"/>
  <c r="DA49" i="1" s="1"/>
  <c r="CO49" i="1"/>
  <c r="CL49" i="1"/>
  <c r="CF33" i="1"/>
  <c r="CE33" i="1" s="1"/>
  <c r="CH33" i="1"/>
  <c r="CR33" i="1"/>
  <c r="CS33" i="1"/>
  <c r="DA33" i="1" s="1"/>
  <c r="CO33" i="1"/>
  <c r="CL33" i="1"/>
  <c r="CJ33" i="1"/>
  <c r="CK33" i="1"/>
  <c r="CI33" i="1"/>
  <c r="CF16" i="1"/>
  <c r="CE16" i="1" s="1"/>
  <c r="CK16" i="1"/>
  <c r="CR16" i="1"/>
  <c r="CS16" i="1"/>
  <c r="DA16" i="1" s="1"/>
  <c r="DK16" i="1" s="1"/>
  <c r="CI16" i="1"/>
  <c r="CO16" i="1"/>
  <c r="CH16" i="1"/>
  <c r="CL16" i="1"/>
  <c r="CJ16" i="1"/>
  <c r="CF101" i="1"/>
  <c r="CE101" i="1" s="1"/>
  <c r="CI101" i="1"/>
  <c r="CH101" i="1"/>
  <c r="CR101" i="1"/>
  <c r="CO101" i="1"/>
  <c r="CS101" i="1"/>
  <c r="DA101" i="1" s="1"/>
  <c r="DK101" i="1" s="1"/>
  <c r="CJ101" i="1"/>
  <c r="CK101" i="1"/>
  <c r="CL101" i="1"/>
  <c r="CF84" i="1"/>
  <c r="CE84" i="1" s="1"/>
  <c r="CS84" i="1"/>
  <c r="DA84" i="1" s="1"/>
  <c r="CL84" i="1"/>
  <c r="CR84" i="1"/>
  <c r="CH84" i="1"/>
  <c r="CO84" i="1"/>
  <c r="CI84" i="1"/>
  <c r="CJ84" i="1"/>
  <c r="CK84" i="1"/>
  <c r="CF63" i="1"/>
  <c r="CE63" i="1" s="1"/>
  <c r="CI63" i="1"/>
  <c r="CL63" i="1"/>
  <c r="CK63" i="1"/>
  <c r="CR63" i="1"/>
  <c r="CO63" i="1"/>
  <c r="CS63" i="1"/>
  <c r="DA63" i="1" s="1"/>
  <c r="CJ63" i="1"/>
  <c r="CH63" i="1"/>
  <c r="ES208" i="1"/>
  <c r="ES35" i="1"/>
  <c r="ES33" i="1" s="1"/>
  <c r="M8" i="1"/>
  <c r="EK6" i="1"/>
  <c r="K8" i="1"/>
  <c r="CQ48" i="1"/>
  <c r="CQ45" i="1"/>
  <c r="CQ47" i="1"/>
  <c r="CQ44" i="1"/>
  <c r="CQ43" i="1"/>
  <c r="CQ50" i="1"/>
  <c r="CQ49" i="1"/>
  <c r="CQ41" i="1"/>
  <c r="CQ46" i="1"/>
  <c r="CQ42" i="1"/>
  <c r="CQ40" i="1"/>
  <c r="CQ38" i="1"/>
  <c r="CQ37" i="1"/>
  <c r="CQ36" i="1"/>
  <c r="CQ29" i="1"/>
  <c r="CQ35" i="1"/>
  <c r="CQ34" i="1"/>
  <c r="CQ32" i="1"/>
  <c r="CQ31" i="1"/>
  <c r="CQ27" i="1"/>
  <c r="CQ39" i="1"/>
  <c r="CQ30" i="1"/>
  <c r="CQ28" i="1"/>
  <c r="CQ33" i="1"/>
  <c r="CQ25" i="1"/>
  <c r="CQ24" i="1"/>
  <c r="CQ22" i="1"/>
  <c r="CQ21" i="1"/>
  <c r="CQ17" i="1"/>
  <c r="CQ15" i="1"/>
  <c r="CQ13" i="1"/>
  <c r="CQ12" i="1"/>
  <c r="CQ11" i="1"/>
  <c r="CQ26" i="1"/>
  <c r="CQ23" i="1"/>
  <c r="CQ18" i="1"/>
  <c r="CQ20" i="1"/>
  <c r="CQ19" i="1"/>
  <c r="CQ14" i="1"/>
  <c r="CQ10" i="1"/>
  <c r="CQ9" i="1"/>
  <c r="CQ16" i="1"/>
  <c r="CQ8" i="1"/>
  <c r="ET216" i="1"/>
  <c r="ET41" i="1" s="1"/>
  <c r="EW41" i="1" s="1"/>
  <c r="ET210" i="1"/>
  <c r="EE23" i="1"/>
  <c r="DP29" i="1"/>
  <c r="CF41" i="1"/>
  <c r="CE41" i="1" s="1"/>
  <c r="CO41" i="1"/>
  <c r="CK41" i="1"/>
  <c r="CI41" i="1"/>
  <c r="CL41" i="1"/>
  <c r="CH41" i="1"/>
  <c r="CR41" i="1"/>
  <c r="CS41" i="1"/>
  <c r="DA41" i="1" s="1"/>
  <c r="CJ41" i="1"/>
  <c r="CF37" i="1"/>
  <c r="CE37" i="1" s="1"/>
  <c r="CH37" i="1"/>
  <c r="CL37" i="1"/>
  <c r="CK37" i="1"/>
  <c r="CR37" i="1"/>
  <c r="CI37" i="1"/>
  <c r="CO37" i="1"/>
  <c r="CJ37" i="1"/>
  <c r="CS37" i="1"/>
  <c r="DA37" i="1" s="1"/>
  <c r="DK37" i="1" s="1"/>
  <c r="CF21" i="1"/>
  <c r="CE21" i="1" s="1"/>
  <c r="CK21" i="1"/>
  <c r="CI21" i="1"/>
  <c r="CJ21" i="1"/>
  <c r="CR21" i="1"/>
  <c r="CL21" i="1"/>
  <c r="CS21" i="1"/>
  <c r="DA21" i="1" s="1"/>
  <c r="CH21" i="1"/>
  <c r="CO21" i="1"/>
  <c r="CF81" i="1"/>
  <c r="CE81" i="1" s="1"/>
  <c r="CI81" i="1"/>
  <c r="CO81" i="1"/>
  <c r="CH81" i="1"/>
  <c r="CK81" i="1"/>
  <c r="CR81" i="1"/>
  <c r="CL81" i="1"/>
  <c r="CJ81" i="1"/>
  <c r="CS81" i="1"/>
  <c r="DA81" i="1" s="1"/>
  <c r="CF72" i="1"/>
  <c r="CE72" i="1" s="1"/>
  <c r="CI72" i="1"/>
  <c r="CO72" i="1"/>
  <c r="CL72" i="1"/>
  <c r="CJ72" i="1"/>
  <c r="CH72" i="1"/>
  <c r="CS72" i="1"/>
  <c r="DA72" i="1" s="1"/>
  <c r="DK72" i="1" s="1"/>
  <c r="CK72" i="1"/>
  <c r="CR72" i="1"/>
  <c r="BH42" i="1"/>
  <c r="GG24" i="1"/>
  <c r="CB13" i="1"/>
  <c r="CV13" i="1"/>
  <c r="CP14" i="1"/>
  <c r="CP39" i="1"/>
  <c r="CP13" i="1"/>
  <c r="CP22" i="1"/>
  <c r="CP27" i="1"/>
  <c r="CP35" i="1"/>
  <c r="CP26" i="1"/>
  <c r="CP38" i="1"/>
  <c r="CP41" i="1"/>
  <c r="CP45" i="1"/>
  <c r="CN59" i="1"/>
  <c r="CN72" i="1"/>
  <c r="CN70" i="1"/>
  <c r="CN79" i="1"/>
  <c r="CN91" i="1"/>
  <c r="CN93" i="1"/>
  <c r="CN97" i="1"/>
  <c r="EB23" i="1"/>
  <c r="GC20" i="1"/>
  <c r="R49" i="1"/>
  <c r="E8" i="1" s="1"/>
  <c r="AQ8" i="1"/>
  <c r="AQ51" i="1" s="1"/>
  <c r="CM72" i="1"/>
  <c r="CM59" i="1"/>
  <c r="CM76" i="1"/>
  <c r="CM74" i="1"/>
  <c r="CM71" i="1"/>
  <c r="CM80" i="1"/>
  <c r="CM84" i="1"/>
  <c r="CM88" i="1"/>
  <c r="CM94" i="1"/>
  <c r="CM96" i="1"/>
  <c r="FZ20" i="1"/>
  <c r="CM9" i="1"/>
  <c r="CM19" i="1"/>
  <c r="CM25" i="1"/>
  <c r="CM15" i="1"/>
  <c r="CM24" i="1"/>
  <c r="CM30" i="1"/>
  <c r="CM31" i="1"/>
  <c r="CM46" i="1"/>
  <c r="CM38" i="1"/>
  <c r="CM50" i="1"/>
  <c r="CM45" i="1"/>
  <c r="CF90" i="1"/>
  <c r="CE90" i="1" s="1"/>
  <c r="CO90" i="1"/>
  <c r="CI90" i="1"/>
  <c r="CL90" i="1"/>
  <c r="CJ90" i="1"/>
  <c r="CS90" i="1"/>
  <c r="DA90" i="1" s="1"/>
  <c r="CH90" i="1"/>
  <c r="CK90" i="1"/>
  <c r="CR90" i="1"/>
  <c r="AN42" i="1"/>
  <c r="DP13" i="1"/>
  <c r="CP9" i="1"/>
  <c r="CP15" i="1"/>
  <c r="CP48" i="1"/>
  <c r="CN65" i="1"/>
  <c r="CN74" i="1"/>
  <c r="CN88" i="1"/>
  <c r="CN87" i="1"/>
  <c r="CN80" i="1"/>
  <c r="CN94" i="1"/>
  <c r="GP16" i="1"/>
  <c r="GP18" i="1" s="1"/>
  <c r="AE22" i="1"/>
  <c r="CM73" i="1"/>
  <c r="CM83" i="1"/>
  <c r="CM75" i="1"/>
  <c r="CM81" i="1"/>
  <c r="CM90" i="1"/>
  <c r="CM97" i="1"/>
  <c r="EA23" i="1"/>
  <c r="EP208" i="1"/>
  <c r="EP35" i="1"/>
  <c r="EP33" i="1" s="1"/>
  <c r="CM16" i="1"/>
  <c r="CM20" i="1"/>
  <c r="CM11" i="1"/>
  <c r="CM17" i="1"/>
  <c r="CM33" i="1"/>
  <c r="CM39" i="1"/>
  <c r="CM32" i="1"/>
  <c r="CM29" i="1"/>
  <c r="CM40" i="1"/>
  <c r="CM43" i="1"/>
  <c r="CM48" i="1"/>
  <c r="DV62" i="1" l="1"/>
  <c r="CZ66" i="1"/>
  <c r="CY66" i="1" s="1"/>
  <c r="DJ66" i="1"/>
  <c r="DL66" i="1"/>
  <c r="DM66" i="1"/>
  <c r="DU66" i="1" s="1"/>
  <c r="DG66" i="1"/>
  <c r="DF66" i="1"/>
  <c r="DD66" i="1"/>
  <c r="DH66" i="1"/>
  <c r="DE66" i="1"/>
  <c r="DB66" i="1"/>
  <c r="DI66" i="1"/>
  <c r="DC66" i="1"/>
  <c r="ED62" i="1"/>
  <c r="EB62" i="1"/>
  <c r="EA62" i="1"/>
  <c r="EF62" i="1"/>
  <c r="DX62" i="1"/>
  <c r="EC62" i="1"/>
  <c r="DT62" i="1"/>
  <c r="DS62" i="1" s="1"/>
  <c r="CZ60" i="1"/>
  <c r="CY60" i="1" s="1"/>
  <c r="DM60" i="1"/>
  <c r="DU60" i="1" s="1"/>
  <c r="DC60" i="1"/>
  <c r="DB60" i="1"/>
  <c r="DH60" i="1"/>
  <c r="DJ60" i="1"/>
  <c r="DL60" i="1"/>
  <c r="DD60" i="1"/>
  <c r="DI60" i="1"/>
  <c r="DF60" i="1"/>
  <c r="DG60" i="1"/>
  <c r="DE60" i="1"/>
  <c r="CZ92" i="1"/>
  <c r="CY92" i="1" s="1"/>
  <c r="DC92" i="1"/>
  <c r="DL92" i="1"/>
  <c r="DI92" i="1"/>
  <c r="DB92" i="1"/>
  <c r="DM92" i="1"/>
  <c r="DU92" i="1" s="1"/>
  <c r="DF92" i="1"/>
  <c r="DJ92" i="1"/>
  <c r="DH92" i="1"/>
  <c r="DE92" i="1"/>
  <c r="DD92" i="1"/>
  <c r="DG92" i="1"/>
  <c r="DY62" i="1"/>
  <c r="FE9" i="1"/>
  <c r="EE62" i="1"/>
  <c r="DW62" i="1"/>
  <c r="EG62" i="1"/>
  <c r="CZ95" i="1"/>
  <c r="CY95" i="1" s="1"/>
  <c r="DH95" i="1"/>
  <c r="DE95" i="1"/>
  <c r="DC95" i="1"/>
  <c r="DD95" i="1"/>
  <c r="DM95" i="1"/>
  <c r="DU95" i="1" s="1"/>
  <c r="DG95" i="1"/>
  <c r="DF95" i="1"/>
  <c r="DB95" i="1"/>
  <c r="DL95" i="1"/>
  <c r="DJ95" i="1"/>
  <c r="DI95" i="1"/>
  <c r="CZ86" i="1"/>
  <c r="CY86" i="1" s="1"/>
  <c r="DD86" i="1"/>
  <c r="DF86" i="1"/>
  <c r="DJ86" i="1"/>
  <c r="DM86" i="1"/>
  <c r="DU86" i="1" s="1"/>
  <c r="DB86" i="1"/>
  <c r="DI86" i="1"/>
  <c r="DC86" i="1"/>
  <c r="DG86" i="1"/>
  <c r="DL86" i="1"/>
  <c r="DH86" i="1"/>
  <c r="DE86" i="1"/>
  <c r="CL102" i="1"/>
  <c r="AG26" i="1" s="1"/>
  <c r="FF37" i="1" s="1"/>
  <c r="DT85" i="1"/>
  <c r="DS85" i="1" s="1"/>
  <c r="DY85" i="1"/>
  <c r="DV85" i="1"/>
  <c r="DX85" i="1"/>
  <c r="ED85" i="1"/>
  <c r="EB85" i="1"/>
  <c r="EF85" i="1"/>
  <c r="DZ85" i="1"/>
  <c r="EA85" i="1"/>
  <c r="EG85" i="1"/>
  <c r="DW85" i="1"/>
  <c r="EC85" i="1"/>
  <c r="CZ64" i="1"/>
  <c r="CY64" i="1" s="1"/>
  <c r="DC64" i="1"/>
  <c r="DF64" i="1"/>
  <c r="DL64" i="1"/>
  <c r="DH64" i="1"/>
  <c r="DJ64" i="1"/>
  <c r="DG64" i="1"/>
  <c r="DD64" i="1"/>
  <c r="DE64" i="1"/>
  <c r="DB64" i="1"/>
  <c r="DM64" i="1"/>
  <c r="DU64" i="1" s="1"/>
  <c r="DI64" i="1"/>
  <c r="CZ47" i="1"/>
  <c r="CY47" i="1" s="1"/>
  <c r="DJ47" i="1"/>
  <c r="DL47" i="1"/>
  <c r="DE47" i="1"/>
  <c r="DM47" i="1"/>
  <c r="DU47" i="1" s="1"/>
  <c r="DH47" i="1"/>
  <c r="DF47" i="1"/>
  <c r="DI47" i="1"/>
  <c r="DG47" i="1"/>
  <c r="DD47" i="1"/>
  <c r="DC47" i="1"/>
  <c r="DB47" i="1"/>
  <c r="EU175" i="1"/>
  <c r="EQ175" i="1"/>
  <c r="EM175" i="1"/>
  <c r="ET175" i="1"/>
  <c r="EP175" i="1"/>
  <c r="EL175" i="1"/>
  <c r="ES175" i="1"/>
  <c r="EK175" i="1"/>
  <c r="ER175" i="1"/>
  <c r="FK116" i="1"/>
  <c r="FG116" i="1"/>
  <c r="FC116" i="1"/>
  <c r="EO175" i="1"/>
  <c r="FJ116" i="1"/>
  <c r="FF116" i="1"/>
  <c r="FB116" i="1"/>
  <c r="FL116" i="1"/>
  <c r="FD116" i="1"/>
  <c r="EV175" i="1"/>
  <c r="FI116" i="1"/>
  <c r="EN175" i="1"/>
  <c r="FH116" i="1"/>
  <c r="FM116" i="1"/>
  <c r="FE116" i="1"/>
  <c r="FM85" i="1"/>
  <c r="FI85" i="1"/>
  <c r="FE85" i="1"/>
  <c r="FL85" i="1"/>
  <c r="FH85" i="1"/>
  <c r="FD85" i="1"/>
  <c r="FK85" i="1"/>
  <c r="FG85" i="1"/>
  <c r="FC85" i="1"/>
  <c r="FF85" i="1"/>
  <c r="FB85" i="1"/>
  <c r="FJ85" i="1"/>
  <c r="FK54" i="1"/>
  <c r="FJ54" i="1"/>
  <c r="FM54" i="1"/>
  <c r="FI54" i="1"/>
  <c r="FH54" i="1"/>
  <c r="FL54" i="1"/>
  <c r="FG54" i="1"/>
  <c r="FE54" i="1"/>
  <c r="FC54" i="1"/>
  <c r="FD54" i="1"/>
  <c r="FF54" i="1"/>
  <c r="FB54" i="1"/>
  <c r="CZ63" i="1"/>
  <c r="CY63" i="1" s="1"/>
  <c r="DL63" i="1"/>
  <c r="DF63" i="1"/>
  <c r="DB63" i="1"/>
  <c r="DD63" i="1"/>
  <c r="DI63" i="1"/>
  <c r="DE63" i="1"/>
  <c r="DM63" i="1"/>
  <c r="DU63" i="1" s="1"/>
  <c r="DC63" i="1"/>
  <c r="DH63" i="1"/>
  <c r="DJ63" i="1"/>
  <c r="DG63" i="1"/>
  <c r="FS20" i="1"/>
  <c r="CZ91" i="1"/>
  <c r="CY91" i="1" s="1"/>
  <c r="DI91" i="1"/>
  <c r="DM91" i="1"/>
  <c r="DU91" i="1" s="1"/>
  <c r="DE91" i="1"/>
  <c r="DL91" i="1"/>
  <c r="DF91" i="1"/>
  <c r="DB91" i="1"/>
  <c r="DC91" i="1"/>
  <c r="DD91" i="1"/>
  <c r="DG91" i="1"/>
  <c r="DH91" i="1"/>
  <c r="DJ91" i="1"/>
  <c r="CZ44" i="1"/>
  <c r="CY44" i="1" s="1"/>
  <c r="DF44" i="1"/>
  <c r="DC44" i="1"/>
  <c r="DM44" i="1"/>
  <c r="DU44" i="1" s="1"/>
  <c r="DB44" i="1"/>
  <c r="DE44" i="1"/>
  <c r="DI44" i="1"/>
  <c r="DD44" i="1"/>
  <c r="DL44" i="1"/>
  <c r="DG44" i="1"/>
  <c r="DH44" i="1"/>
  <c r="DJ44" i="1"/>
  <c r="CZ36" i="1"/>
  <c r="CY36" i="1" s="1"/>
  <c r="DF36" i="1"/>
  <c r="DC36" i="1"/>
  <c r="DD36" i="1"/>
  <c r="DM36" i="1"/>
  <c r="DU36" i="1" s="1"/>
  <c r="DB36" i="1"/>
  <c r="DI36" i="1"/>
  <c r="DE36" i="1"/>
  <c r="DL36" i="1"/>
  <c r="DJ36" i="1"/>
  <c r="DG36" i="1"/>
  <c r="DH36" i="1"/>
  <c r="CZ61" i="1"/>
  <c r="CY61" i="1" s="1"/>
  <c r="DL61" i="1"/>
  <c r="DB61" i="1"/>
  <c r="DI61" i="1"/>
  <c r="DM61" i="1"/>
  <c r="DU61" i="1" s="1"/>
  <c r="DD61" i="1"/>
  <c r="DE61" i="1"/>
  <c r="DF61" i="1"/>
  <c r="DC61" i="1"/>
  <c r="DH61" i="1"/>
  <c r="DJ61" i="1"/>
  <c r="DG61" i="1"/>
  <c r="CZ40" i="1"/>
  <c r="CY40" i="1" s="1"/>
  <c r="DM40" i="1"/>
  <c r="DU40" i="1" s="1"/>
  <c r="DB40" i="1"/>
  <c r="DD40" i="1"/>
  <c r="DL40" i="1"/>
  <c r="DC40" i="1"/>
  <c r="DF40" i="1"/>
  <c r="DI40" i="1"/>
  <c r="DE40" i="1"/>
  <c r="DG40" i="1"/>
  <c r="DJ40" i="1"/>
  <c r="DH40" i="1"/>
  <c r="DK91" i="1"/>
  <c r="CZ83" i="1"/>
  <c r="CY83" i="1" s="1"/>
  <c r="DI83" i="1"/>
  <c r="DF83" i="1"/>
  <c r="DM83" i="1"/>
  <c r="DU83" i="1" s="1"/>
  <c r="DE83" i="1"/>
  <c r="DD83" i="1"/>
  <c r="DL83" i="1"/>
  <c r="DC83" i="1"/>
  <c r="DB83" i="1"/>
  <c r="DG83" i="1"/>
  <c r="DJ83" i="1"/>
  <c r="DH83" i="1"/>
  <c r="CZ48" i="1"/>
  <c r="CY48" i="1" s="1"/>
  <c r="DF48" i="1"/>
  <c r="DD48" i="1"/>
  <c r="DC48" i="1"/>
  <c r="DI48" i="1"/>
  <c r="DM48" i="1"/>
  <c r="DU48" i="1" s="1"/>
  <c r="DB48" i="1"/>
  <c r="DE48" i="1"/>
  <c r="DL48" i="1"/>
  <c r="DJ48" i="1"/>
  <c r="DG48" i="1"/>
  <c r="DH48" i="1"/>
  <c r="CZ82" i="1"/>
  <c r="CY82" i="1" s="1"/>
  <c r="DL82" i="1"/>
  <c r="DI82" i="1"/>
  <c r="DB82" i="1"/>
  <c r="DD82" i="1"/>
  <c r="DM82" i="1"/>
  <c r="DU82" i="1" s="1"/>
  <c r="DE82" i="1"/>
  <c r="DF82" i="1"/>
  <c r="DC82" i="1"/>
  <c r="DH82" i="1"/>
  <c r="DG82" i="1"/>
  <c r="DJ82" i="1"/>
  <c r="GM88" i="1"/>
  <c r="GM100" i="1" s="1"/>
  <c r="GM102" i="1" s="1"/>
  <c r="GK81" i="1"/>
  <c r="GJ111" i="1" s="1"/>
  <c r="CZ81" i="1"/>
  <c r="CY81" i="1" s="1"/>
  <c r="DI81" i="1"/>
  <c r="DF81" i="1"/>
  <c r="DE81" i="1"/>
  <c r="DM81" i="1"/>
  <c r="DU81" i="1" s="1"/>
  <c r="DB81" i="1"/>
  <c r="DC81" i="1"/>
  <c r="DD81" i="1"/>
  <c r="DL81" i="1"/>
  <c r="DH81" i="1"/>
  <c r="DJ81" i="1"/>
  <c r="DG81" i="1"/>
  <c r="CZ21" i="1"/>
  <c r="CY21" i="1" s="1"/>
  <c r="DF21" i="1"/>
  <c r="DB21" i="1"/>
  <c r="DC21" i="1"/>
  <c r="DD21" i="1"/>
  <c r="DI21" i="1"/>
  <c r="DE21" i="1"/>
  <c r="DM21" i="1"/>
  <c r="DU21" i="1" s="1"/>
  <c r="DL21" i="1"/>
  <c r="DJ21" i="1"/>
  <c r="DG21" i="1"/>
  <c r="DH21" i="1"/>
  <c r="EK199" i="1"/>
  <c r="EK183" i="1"/>
  <c r="EK9" i="1"/>
  <c r="EK7" i="1"/>
  <c r="EK8" i="1" s="1"/>
  <c r="FS7" i="1"/>
  <c r="CZ49" i="1"/>
  <c r="CY49" i="1" s="1"/>
  <c r="DB49" i="1"/>
  <c r="DE49" i="1"/>
  <c r="DC49" i="1"/>
  <c r="DI49" i="1"/>
  <c r="DD49" i="1"/>
  <c r="DL49" i="1"/>
  <c r="DM49" i="1"/>
  <c r="DU49" i="1" s="1"/>
  <c r="DF49" i="1"/>
  <c r="DG49" i="1"/>
  <c r="DJ49" i="1"/>
  <c r="DH49" i="1"/>
  <c r="FG50" i="1"/>
  <c r="FG81" i="1" s="1"/>
  <c r="FH19" i="1"/>
  <c r="DT77" i="1"/>
  <c r="DS77" i="1" s="1"/>
  <c r="DX77" i="1"/>
  <c r="EC77" i="1"/>
  <c r="DV77" i="1"/>
  <c r="DW77" i="1"/>
  <c r="EG77" i="1"/>
  <c r="EF77" i="1"/>
  <c r="DZ77" i="1"/>
  <c r="DY77" i="1"/>
  <c r="ED77" i="1"/>
  <c r="EA77" i="1"/>
  <c r="EB77" i="1"/>
  <c r="CZ13" i="1"/>
  <c r="CY13" i="1" s="1"/>
  <c r="DI13" i="1"/>
  <c r="DE13" i="1"/>
  <c r="DM13" i="1"/>
  <c r="DU13" i="1" s="1"/>
  <c r="DF13" i="1"/>
  <c r="DB13" i="1"/>
  <c r="DC13" i="1"/>
  <c r="DD13" i="1"/>
  <c r="DL13" i="1"/>
  <c r="DJ13" i="1"/>
  <c r="DG13" i="1"/>
  <c r="DH13" i="1"/>
  <c r="CZ15" i="1"/>
  <c r="CY15" i="1" s="1"/>
  <c r="DF15" i="1"/>
  <c r="DD15" i="1"/>
  <c r="DM15" i="1"/>
  <c r="DU15" i="1" s="1"/>
  <c r="DL15" i="1"/>
  <c r="DB15" i="1"/>
  <c r="DC15" i="1"/>
  <c r="DE15" i="1"/>
  <c r="DI15" i="1"/>
  <c r="DG15" i="1"/>
  <c r="DJ15" i="1"/>
  <c r="DH15" i="1"/>
  <c r="CZ69" i="1"/>
  <c r="CY69" i="1" s="1"/>
  <c r="DL69" i="1"/>
  <c r="DI69" i="1"/>
  <c r="DF69" i="1"/>
  <c r="DC69" i="1"/>
  <c r="DE69" i="1"/>
  <c r="DM69" i="1"/>
  <c r="DU69" i="1" s="1"/>
  <c r="DB69" i="1"/>
  <c r="DD69" i="1"/>
  <c r="DH69" i="1"/>
  <c r="DG69" i="1"/>
  <c r="DJ69" i="1"/>
  <c r="CG51" i="1"/>
  <c r="CF8" i="1"/>
  <c r="CK8" i="1"/>
  <c r="CK51" i="1" s="1"/>
  <c r="AG9" i="1" s="1"/>
  <c r="CH8" i="1"/>
  <c r="CH51" i="1" s="1"/>
  <c r="AG6" i="1" s="1"/>
  <c r="CI8" i="1"/>
  <c r="CI51" i="1" s="1"/>
  <c r="AG7" i="1" s="1"/>
  <c r="CR8" i="1"/>
  <c r="CO8" i="1"/>
  <c r="CJ8" i="1"/>
  <c r="CJ51" i="1" s="1"/>
  <c r="AG8" i="1" s="1"/>
  <c r="CL8" i="1"/>
  <c r="CL51" i="1" s="1"/>
  <c r="AG10" i="1" s="1"/>
  <c r="CS8" i="1"/>
  <c r="DA8" i="1" s="1"/>
  <c r="CN8" i="1"/>
  <c r="CM8" i="1"/>
  <c r="CM51" i="1" s="1"/>
  <c r="AG11" i="1" s="1"/>
  <c r="CP8" i="1"/>
  <c r="DK82" i="1"/>
  <c r="CZ68" i="1"/>
  <c r="CY68" i="1" s="1"/>
  <c r="DL68" i="1"/>
  <c r="DD68" i="1"/>
  <c r="DI68" i="1"/>
  <c r="DF68" i="1"/>
  <c r="DM68" i="1"/>
  <c r="DU68" i="1" s="1"/>
  <c r="DB68" i="1"/>
  <c r="DC68" i="1"/>
  <c r="DE68" i="1"/>
  <c r="DH68" i="1"/>
  <c r="DG68" i="1"/>
  <c r="DJ68" i="1"/>
  <c r="CZ30" i="1"/>
  <c r="CY30" i="1" s="1"/>
  <c r="DF30" i="1"/>
  <c r="DD30" i="1"/>
  <c r="DC30" i="1"/>
  <c r="DL30" i="1"/>
  <c r="DM30" i="1"/>
  <c r="DU30" i="1" s="1"/>
  <c r="DE30" i="1"/>
  <c r="DI30" i="1"/>
  <c r="DB30" i="1"/>
  <c r="DJ30" i="1"/>
  <c r="DH30" i="1"/>
  <c r="DG30" i="1"/>
  <c r="CZ11" i="1"/>
  <c r="CY11" i="1" s="1"/>
  <c r="DF11" i="1"/>
  <c r="DM11" i="1"/>
  <c r="DU11" i="1" s="1"/>
  <c r="DB11" i="1"/>
  <c r="DC11" i="1"/>
  <c r="DE11" i="1"/>
  <c r="DI11" i="1"/>
  <c r="DD11" i="1"/>
  <c r="DL11" i="1"/>
  <c r="DJ11" i="1"/>
  <c r="DH11" i="1"/>
  <c r="DG11" i="1"/>
  <c r="FF9" i="1"/>
  <c r="FF7" i="1"/>
  <c r="FF8" i="1" s="1"/>
  <c r="CZ26" i="1"/>
  <c r="CY26" i="1" s="1"/>
  <c r="DM26" i="1"/>
  <c r="DU26" i="1" s="1"/>
  <c r="DB26" i="1"/>
  <c r="DD26" i="1"/>
  <c r="DC26" i="1"/>
  <c r="DI26" i="1"/>
  <c r="DE26" i="1"/>
  <c r="DF26" i="1"/>
  <c r="DL26" i="1"/>
  <c r="DJ26" i="1"/>
  <c r="DG26" i="1"/>
  <c r="DH26" i="1"/>
  <c r="FY20" i="1"/>
  <c r="CK102" i="1"/>
  <c r="AG25" i="1" s="1"/>
  <c r="CZ79" i="1"/>
  <c r="CY79" i="1" s="1"/>
  <c r="DI79" i="1"/>
  <c r="DE79" i="1"/>
  <c r="DM79" i="1"/>
  <c r="DU79" i="1" s="1"/>
  <c r="DL79" i="1"/>
  <c r="DB79" i="1"/>
  <c r="DC79" i="1"/>
  <c r="DF79" i="1"/>
  <c r="DD79" i="1"/>
  <c r="DJ79" i="1"/>
  <c r="DG79" i="1"/>
  <c r="DH79" i="1"/>
  <c r="CZ19" i="1"/>
  <c r="CY19" i="1" s="1"/>
  <c r="DF19" i="1"/>
  <c r="DM19" i="1"/>
  <c r="DU19" i="1" s="1"/>
  <c r="DE19" i="1"/>
  <c r="DL19" i="1"/>
  <c r="DB19" i="1"/>
  <c r="DC19" i="1"/>
  <c r="DI19" i="1"/>
  <c r="DD19" i="1"/>
  <c r="DJ19" i="1"/>
  <c r="DG19" i="1"/>
  <c r="DH19" i="1"/>
  <c r="DK11" i="1"/>
  <c r="DK26" i="1"/>
  <c r="DK36" i="1"/>
  <c r="M9" i="1"/>
  <c r="K9" i="1"/>
  <c r="EL6" i="1"/>
  <c r="CZ73" i="1"/>
  <c r="CY73" i="1" s="1"/>
  <c r="DI73" i="1"/>
  <c r="DE73" i="1"/>
  <c r="DM73" i="1"/>
  <c r="DU73" i="1" s="1"/>
  <c r="DB73" i="1"/>
  <c r="DC73" i="1"/>
  <c r="DL73" i="1"/>
  <c r="DF73" i="1"/>
  <c r="DD73" i="1"/>
  <c r="DH73" i="1"/>
  <c r="DG73" i="1"/>
  <c r="DJ73" i="1"/>
  <c r="CZ12" i="1"/>
  <c r="CY12" i="1" s="1"/>
  <c r="DF12" i="1"/>
  <c r="DB12" i="1"/>
  <c r="DC12" i="1"/>
  <c r="DI12" i="1"/>
  <c r="DD12" i="1"/>
  <c r="DM12" i="1"/>
  <c r="DU12" i="1" s="1"/>
  <c r="DL12" i="1"/>
  <c r="DE12" i="1"/>
  <c r="DG12" i="1"/>
  <c r="DJ12" i="1"/>
  <c r="DH12" i="1"/>
  <c r="CZ20" i="1"/>
  <c r="CY20" i="1" s="1"/>
  <c r="DF20" i="1"/>
  <c r="DM20" i="1"/>
  <c r="DU20" i="1" s="1"/>
  <c r="DE20" i="1"/>
  <c r="DL20" i="1"/>
  <c r="DB20" i="1"/>
  <c r="DC20" i="1"/>
  <c r="DI20" i="1"/>
  <c r="DD20" i="1"/>
  <c r="DH20" i="1"/>
  <c r="DJ20" i="1"/>
  <c r="DG20" i="1"/>
  <c r="CZ43" i="1"/>
  <c r="CY43" i="1" s="1"/>
  <c r="DF43" i="1"/>
  <c r="DC43" i="1"/>
  <c r="DI43" i="1"/>
  <c r="DL43" i="1"/>
  <c r="DD43" i="1"/>
  <c r="DM43" i="1"/>
  <c r="DU43" i="1" s="1"/>
  <c r="DB43" i="1"/>
  <c r="DE43" i="1"/>
  <c r="DJ43" i="1"/>
  <c r="DG43" i="1"/>
  <c r="DH43" i="1"/>
  <c r="CZ22" i="1"/>
  <c r="CY22" i="1" s="1"/>
  <c r="DC22" i="1"/>
  <c r="DI22" i="1"/>
  <c r="DM22" i="1"/>
  <c r="DU22" i="1" s="1"/>
  <c r="DF22" i="1"/>
  <c r="DD22" i="1"/>
  <c r="DL22" i="1"/>
  <c r="DB22" i="1"/>
  <c r="DE22" i="1"/>
  <c r="DG22" i="1"/>
  <c r="DJ22" i="1"/>
  <c r="DH22" i="1"/>
  <c r="CZ35" i="1"/>
  <c r="CY35" i="1" s="1"/>
  <c r="DM35" i="1"/>
  <c r="DU35" i="1" s="1"/>
  <c r="DB35" i="1"/>
  <c r="DC35" i="1"/>
  <c r="DF35" i="1"/>
  <c r="DD35" i="1"/>
  <c r="DI35" i="1"/>
  <c r="DE35" i="1"/>
  <c r="DL35" i="1"/>
  <c r="DH35" i="1"/>
  <c r="DJ35" i="1"/>
  <c r="DG35" i="1"/>
  <c r="CZ70" i="1"/>
  <c r="CY70" i="1" s="1"/>
  <c r="DF70" i="1"/>
  <c r="DM70" i="1"/>
  <c r="DU70" i="1" s="1"/>
  <c r="DC70" i="1"/>
  <c r="DL70" i="1"/>
  <c r="DI70" i="1"/>
  <c r="DE70" i="1"/>
  <c r="DB70" i="1"/>
  <c r="DD70" i="1"/>
  <c r="DG70" i="1"/>
  <c r="DH70" i="1"/>
  <c r="DJ70" i="1"/>
  <c r="CZ42" i="1"/>
  <c r="CY42" i="1" s="1"/>
  <c r="DF42" i="1"/>
  <c r="DI42" i="1"/>
  <c r="DM42" i="1"/>
  <c r="DU42" i="1" s="1"/>
  <c r="DB42" i="1"/>
  <c r="DE42" i="1"/>
  <c r="DL42" i="1"/>
  <c r="DC42" i="1"/>
  <c r="DD42" i="1"/>
  <c r="DG42" i="1"/>
  <c r="DH42" i="1"/>
  <c r="DJ42" i="1"/>
  <c r="CZ46" i="1"/>
  <c r="CY46" i="1" s="1"/>
  <c r="DB46" i="1"/>
  <c r="DC46" i="1"/>
  <c r="DI46" i="1"/>
  <c r="DD46" i="1"/>
  <c r="DM46" i="1"/>
  <c r="DU46" i="1" s="1"/>
  <c r="DF46" i="1"/>
  <c r="DE46" i="1"/>
  <c r="DL46" i="1"/>
  <c r="DJ46" i="1"/>
  <c r="DH46" i="1"/>
  <c r="DG46" i="1"/>
  <c r="FX20" i="1"/>
  <c r="CZ72" i="1"/>
  <c r="CY72" i="1" s="1"/>
  <c r="DL72" i="1"/>
  <c r="DF72" i="1"/>
  <c r="DB72" i="1"/>
  <c r="DC72" i="1"/>
  <c r="DD72" i="1"/>
  <c r="DI72" i="1"/>
  <c r="DE72" i="1"/>
  <c r="DM72" i="1"/>
  <c r="DU72" i="1" s="1"/>
  <c r="DH72" i="1"/>
  <c r="DJ72" i="1"/>
  <c r="DG72" i="1"/>
  <c r="CZ41" i="1"/>
  <c r="CY41" i="1" s="1"/>
  <c r="DF41" i="1"/>
  <c r="DC41" i="1"/>
  <c r="DI41" i="1"/>
  <c r="DD41" i="1"/>
  <c r="DM41" i="1"/>
  <c r="DU41" i="1" s="1"/>
  <c r="DB41" i="1"/>
  <c r="DE41" i="1"/>
  <c r="DL41" i="1"/>
  <c r="DJ41" i="1"/>
  <c r="DG41" i="1"/>
  <c r="DH41" i="1"/>
  <c r="CZ84" i="1"/>
  <c r="CY84" i="1" s="1"/>
  <c r="DL84" i="1"/>
  <c r="DM84" i="1"/>
  <c r="DU84" i="1" s="1"/>
  <c r="DI84" i="1"/>
  <c r="DF84" i="1"/>
  <c r="DD84" i="1"/>
  <c r="DB84" i="1"/>
  <c r="DE84" i="1"/>
  <c r="DC84" i="1"/>
  <c r="DH84" i="1"/>
  <c r="DJ84" i="1"/>
  <c r="DG84" i="1"/>
  <c r="CZ16" i="1"/>
  <c r="CY16" i="1" s="1"/>
  <c r="DF16" i="1"/>
  <c r="DB16" i="1"/>
  <c r="DM16" i="1"/>
  <c r="DU16" i="1" s="1"/>
  <c r="DC16" i="1"/>
  <c r="DL16" i="1"/>
  <c r="DD16" i="1"/>
  <c r="DI16" i="1"/>
  <c r="DE16" i="1"/>
  <c r="DJ16" i="1"/>
  <c r="DH16" i="1"/>
  <c r="DG16" i="1"/>
  <c r="AY51" i="1"/>
  <c r="AE11" i="1" s="1"/>
  <c r="FX4" i="1"/>
  <c r="CZ28" i="1"/>
  <c r="CY28" i="1" s="1"/>
  <c r="DM28" i="1"/>
  <c r="DU28" i="1" s="1"/>
  <c r="DB28" i="1"/>
  <c r="DD28" i="1"/>
  <c r="DC28" i="1"/>
  <c r="DL28" i="1"/>
  <c r="DF28" i="1"/>
  <c r="DI28" i="1"/>
  <c r="DE28" i="1"/>
  <c r="DJ28" i="1"/>
  <c r="DH28" i="1"/>
  <c r="DG28" i="1"/>
  <c r="BL51" i="1"/>
  <c r="BK8" i="1"/>
  <c r="BK51" i="1" s="1"/>
  <c r="DK61" i="1"/>
  <c r="DK63" i="1"/>
  <c r="DK84" i="1"/>
  <c r="DK83" i="1"/>
  <c r="DK81" i="1"/>
  <c r="EE77" i="1"/>
  <c r="CZ100" i="1"/>
  <c r="CY100" i="1" s="1"/>
  <c r="DI100" i="1"/>
  <c r="DF100" i="1"/>
  <c r="DB100" i="1"/>
  <c r="DL100" i="1"/>
  <c r="DE100" i="1"/>
  <c r="DM100" i="1"/>
  <c r="DU100" i="1" s="1"/>
  <c r="DC100" i="1"/>
  <c r="DD100" i="1"/>
  <c r="DH100" i="1"/>
  <c r="DJ100" i="1"/>
  <c r="DG100" i="1"/>
  <c r="CZ10" i="1"/>
  <c r="CY10" i="1" s="1"/>
  <c r="DD10" i="1"/>
  <c r="DB10" i="1"/>
  <c r="DC10" i="1"/>
  <c r="DL10" i="1"/>
  <c r="DM10" i="1"/>
  <c r="DU10" i="1" s="1"/>
  <c r="DF10" i="1"/>
  <c r="DE10" i="1"/>
  <c r="DI10" i="1"/>
  <c r="DJ10" i="1"/>
  <c r="DG10" i="1"/>
  <c r="DH10" i="1"/>
  <c r="CZ74" i="1"/>
  <c r="CY74" i="1" s="1"/>
  <c r="DL74" i="1"/>
  <c r="DI74" i="1"/>
  <c r="DB74" i="1"/>
  <c r="DE74" i="1"/>
  <c r="DM74" i="1"/>
  <c r="DU74" i="1" s="1"/>
  <c r="DD74" i="1"/>
  <c r="DF74" i="1"/>
  <c r="DC74" i="1"/>
  <c r="DH74" i="1"/>
  <c r="DJ74" i="1"/>
  <c r="DG74" i="1"/>
  <c r="CZ94" i="1"/>
  <c r="CY94" i="1" s="1"/>
  <c r="DL94" i="1"/>
  <c r="DC94" i="1"/>
  <c r="DF94" i="1"/>
  <c r="DI94" i="1"/>
  <c r="DE94" i="1"/>
  <c r="DM94" i="1"/>
  <c r="DU94" i="1" s="1"/>
  <c r="DB94" i="1"/>
  <c r="DD94" i="1"/>
  <c r="DH94" i="1"/>
  <c r="DJ94" i="1"/>
  <c r="DG94" i="1"/>
  <c r="CZ24" i="1"/>
  <c r="CY24" i="1" s="1"/>
  <c r="DC24" i="1"/>
  <c r="DM24" i="1"/>
  <c r="DU24" i="1" s="1"/>
  <c r="DL24" i="1"/>
  <c r="DB24" i="1"/>
  <c r="DE24" i="1"/>
  <c r="DD24" i="1"/>
  <c r="DF24" i="1"/>
  <c r="DI24" i="1"/>
  <c r="DJ24" i="1"/>
  <c r="DH24" i="1"/>
  <c r="DG24" i="1"/>
  <c r="CZ45" i="1"/>
  <c r="CY45" i="1" s="1"/>
  <c r="DM45" i="1"/>
  <c r="DU45" i="1" s="1"/>
  <c r="DB45" i="1"/>
  <c r="DF45" i="1"/>
  <c r="DD45" i="1"/>
  <c r="DL45" i="1"/>
  <c r="DI45" i="1"/>
  <c r="DE45" i="1"/>
  <c r="DC45" i="1"/>
  <c r="DJ45" i="1"/>
  <c r="DH45" i="1"/>
  <c r="DG45" i="1"/>
  <c r="CZ27" i="1"/>
  <c r="CY27" i="1" s="1"/>
  <c r="DM27" i="1"/>
  <c r="DU27" i="1" s="1"/>
  <c r="DF27" i="1"/>
  <c r="DB27" i="1"/>
  <c r="DL27" i="1"/>
  <c r="DE27" i="1"/>
  <c r="DI27" i="1"/>
  <c r="DC27" i="1"/>
  <c r="DD27" i="1"/>
  <c r="DJ27" i="1"/>
  <c r="DG27" i="1"/>
  <c r="DH27" i="1"/>
  <c r="CZ80" i="1"/>
  <c r="CY80" i="1" s="1"/>
  <c r="DL80" i="1"/>
  <c r="DI80" i="1"/>
  <c r="DF80" i="1"/>
  <c r="DD80" i="1"/>
  <c r="DE80" i="1"/>
  <c r="DM80" i="1"/>
  <c r="DU80" i="1" s="1"/>
  <c r="DB80" i="1"/>
  <c r="DC80" i="1"/>
  <c r="DH80" i="1"/>
  <c r="DJ80" i="1"/>
  <c r="DG80" i="1"/>
  <c r="CZ59" i="1"/>
  <c r="CY59" i="1" s="1"/>
  <c r="DI59" i="1"/>
  <c r="DF59" i="1"/>
  <c r="DM59" i="1"/>
  <c r="DU59" i="1" s="1"/>
  <c r="DE59" i="1"/>
  <c r="DC59" i="1"/>
  <c r="DB59" i="1"/>
  <c r="DD59" i="1"/>
  <c r="DL59" i="1"/>
  <c r="DG59" i="1"/>
  <c r="DH59" i="1"/>
  <c r="DJ59" i="1"/>
  <c r="CJ102" i="1"/>
  <c r="AG24" i="1" s="1"/>
  <c r="FD37" i="1" s="1"/>
  <c r="CZ98" i="1"/>
  <c r="CY98" i="1" s="1"/>
  <c r="DL98" i="1"/>
  <c r="DF98" i="1"/>
  <c r="DD98" i="1"/>
  <c r="DI98" i="1"/>
  <c r="DE98" i="1"/>
  <c r="DM98" i="1"/>
  <c r="DU98" i="1" s="1"/>
  <c r="DB98" i="1"/>
  <c r="DC98" i="1"/>
  <c r="DH98" i="1"/>
  <c r="DJ98" i="1"/>
  <c r="DG98" i="1"/>
  <c r="CZ29" i="1"/>
  <c r="CY29" i="1" s="1"/>
  <c r="DF29" i="1"/>
  <c r="DI29" i="1"/>
  <c r="DM29" i="1"/>
  <c r="DU29" i="1" s="1"/>
  <c r="DB29" i="1"/>
  <c r="DC29" i="1"/>
  <c r="DD29" i="1"/>
  <c r="DE29" i="1"/>
  <c r="DL29" i="1"/>
  <c r="DH29" i="1"/>
  <c r="DG29" i="1"/>
  <c r="DJ29" i="1"/>
  <c r="DK15" i="1"/>
  <c r="DK19" i="1"/>
  <c r="DK44" i="1"/>
  <c r="DK48" i="1"/>
  <c r="DK41" i="1"/>
  <c r="CZ89" i="1"/>
  <c r="CY89" i="1" s="1"/>
  <c r="DI89" i="1"/>
  <c r="DM89" i="1"/>
  <c r="DU89" i="1" s="1"/>
  <c r="DB89" i="1"/>
  <c r="DC89" i="1"/>
  <c r="DD89" i="1"/>
  <c r="DE89" i="1"/>
  <c r="DL89" i="1"/>
  <c r="DF89" i="1"/>
  <c r="DH89" i="1"/>
  <c r="DJ89" i="1"/>
  <c r="DG89" i="1"/>
  <c r="CZ96" i="1"/>
  <c r="CY96" i="1" s="1"/>
  <c r="DL96" i="1"/>
  <c r="DE96" i="1"/>
  <c r="DI96" i="1"/>
  <c r="DB96" i="1"/>
  <c r="DD96" i="1"/>
  <c r="DC96" i="1"/>
  <c r="DF96" i="1"/>
  <c r="DM96" i="1"/>
  <c r="DU96" i="1" s="1"/>
  <c r="DJ96" i="1"/>
  <c r="DG96" i="1"/>
  <c r="DH96" i="1"/>
  <c r="CZ18" i="1"/>
  <c r="CY18" i="1" s="1"/>
  <c r="DF18" i="1"/>
  <c r="DM18" i="1"/>
  <c r="DU18" i="1" s="1"/>
  <c r="DC18" i="1"/>
  <c r="DB18" i="1"/>
  <c r="DE18" i="1"/>
  <c r="DI18" i="1"/>
  <c r="DD18" i="1"/>
  <c r="DL18" i="1"/>
  <c r="DJ18" i="1"/>
  <c r="DH18" i="1"/>
  <c r="DG18" i="1"/>
  <c r="CZ34" i="1"/>
  <c r="CY34" i="1" s="1"/>
  <c r="DF34" i="1"/>
  <c r="DM34" i="1"/>
  <c r="DU34" i="1" s="1"/>
  <c r="DB34" i="1"/>
  <c r="DC34" i="1"/>
  <c r="DE34" i="1"/>
  <c r="DL34" i="1"/>
  <c r="DI34" i="1"/>
  <c r="DD34" i="1"/>
  <c r="DG34" i="1"/>
  <c r="DH34" i="1"/>
  <c r="DJ34" i="1"/>
  <c r="CZ17" i="1"/>
  <c r="CY17" i="1" s="1"/>
  <c r="DM17" i="1"/>
  <c r="DU17" i="1" s="1"/>
  <c r="DD17" i="1"/>
  <c r="DL17" i="1"/>
  <c r="DB17" i="1"/>
  <c r="DC17" i="1"/>
  <c r="DF17" i="1"/>
  <c r="DE17" i="1"/>
  <c r="DI17" i="1"/>
  <c r="DJ17" i="1"/>
  <c r="DH17" i="1"/>
  <c r="DG17" i="1"/>
  <c r="E9" i="1"/>
  <c r="P8" i="1"/>
  <c r="CZ37" i="1"/>
  <c r="CY37" i="1" s="1"/>
  <c r="DF37" i="1"/>
  <c r="DC37" i="1"/>
  <c r="DM37" i="1"/>
  <c r="DU37" i="1" s="1"/>
  <c r="DB37" i="1"/>
  <c r="DE37" i="1"/>
  <c r="DI37" i="1"/>
  <c r="DD37" i="1"/>
  <c r="DL37" i="1"/>
  <c r="DJ37" i="1"/>
  <c r="DG37" i="1"/>
  <c r="DH37" i="1"/>
  <c r="GA20" i="1"/>
  <c r="CZ75" i="1"/>
  <c r="CY75" i="1" s="1"/>
  <c r="DE75" i="1"/>
  <c r="DF75" i="1"/>
  <c r="DM75" i="1"/>
  <c r="DU75" i="1" s="1"/>
  <c r="DL75" i="1"/>
  <c r="DI75" i="1"/>
  <c r="DC75" i="1"/>
  <c r="DB75" i="1"/>
  <c r="DD75" i="1"/>
  <c r="DJ75" i="1"/>
  <c r="DG75" i="1"/>
  <c r="DH75" i="1"/>
  <c r="ET208" i="1"/>
  <c r="EW208" i="1" s="1"/>
  <c r="ET35" i="1"/>
  <c r="ET33" i="1" s="1"/>
  <c r="CZ101" i="1"/>
  <c r="CY101" i="1" s="1"/>
  <c r="DL101" i="1"/>
  <c r="DE101" i="1"/>
  <c r="DF101" i="1"/>
  <c r="DM101" i="1"/>
  <c r="DU101" i="1" s="1"/>
  <c r="DD101" i="1"/>
  <c r="DB101" i="1"/>
  <c r="DI101" i="1"/>
  <c r="DC101" i="1"/>
  <c r="DG101" i="1"/>
  <c r="DJ101" i="1"/>
  <c r="DH101" i="1"/>
  <c r="CZ33" i="1"/>
  <c r="CY33" i="1" s="1"/>
  <c r="DF33" i="1"/>
  <c r="DM33" i="1"/>
  <c r="DU33" i="1" s="1"/>
  <c r="DB33" i="1"/>
  <c r="DC33" i="1"/>
  <c r="DE33" i="1"/>
  <c r="DL33" i="1"/>
  <c r="DI33" i="1"/>
  <c r="DD33" i="1"/>
  <c r="DG33" i="1"/>
  <c r="DJ33" i="1"/>
  <c r="DH33" i="1"/>
  <c r="CZ76" i="1"/>
  <c r="CY76" i="1" s="1"/>
  <c r="DL76" i="1"/>
  <c r="DD76" i="1"/>
  <c r="DI76" i="1"/>
  <c r="DE76" i="1"/>
  <c r="DF76" i="1"/>
  <c r="DM76" i="1"/>
  <c r="DU76" i="1" s="1"/>
  <c r="DC76" i="1"/>
  <c r="DB76" i="1"/>
  <c r="DG76" i="1"/>
  <c r="DH76" i="1"/>
  <c r="DJ76" i="1"/>
  <c r="CZ97" i="1"/>
  <c r="CY97" i="1" s="1"/>
  <c r="DE97" i="1"/>
  <c r="DM97" i="1"/>
  <c r="DU97" i="1" s="1"/>
  <c r="DC97" i="1"/>
  <c r="DL97" i="1"/>
  <c r="DI97" i="1"/>
  <c r="DF97" i="1"/>
  <c r="DB97" i="1"/>
  <c r="DD97" i="1"/>
  <c r="DG97" i="1"/>
  <c r="DH97" i="1"/>
  <c r="DJ97" i="1"/>
  <c r="EB58" i="1"/>
  <c r="DH58" i="1"/>
  <c r="CN58" i="1"/>
  <c r="CN102" i="1" s="1"/>
  <c r="AG28" i="1" s="1"/>
  <c r="FH37" i="1" s="1"/>
  <c r="BT58" i="1"/>
  <c r="BT102" i="1" s="1"/>
  <c r="AF28" i="1" s="1"/>
  <c r="FH6" i="1" s="1"/>
  <c r="AZ58" i="1"/>
  <c r="AZ102" i="1" s="1"/>
  <c r="AE28" i="1" s="1"/>
  <c r="I31" i="1"/>
  <c r="B15" i="1"/>
  <c r="AD12" i="1"/>
  <c r="AD28" i="1" s="1"/>
  <c r="EB7" i="1"/>
  <c r="DH7" i="1"/>
  <c r="CN7" i="1"/>
  <c r="BT7" i="1"/>
  <c r="BT51" i="1" s="1"/>
  <c r="AF12" i="1" s="1"/>
  <c r="AZ7" i="1"/>
  <c r="FG9" i="1"/>
  <c r="FG7" i="1"/>
  <c r="FG8" i="1" s="1"/>
  <c r="CZ39" i="1"/>
  <c r="CY39" i="1" s="1"/>
  <c r="DF39" i="1"/>
  <c r="DC39" i="1"/>
  <c r="DE39" i="1"/>
  <c r="DB39" i="1"/>
  <c r="DD39" i="1"/>
  <c r="DL39" i="1"/>
  <c r="DM39" i="1"/>
  <c r="DU39" i="1" s="1"/>
  <c r="DI39" i="1"/>
  <c r="DG39" i="1"/>
  <c r="DH39" i="1"/>
  <c r="DJ39" i="1"/>
  <c r="CZ99" i="1"/>
  <c r="CY99" i="1" s="1"/>
  <c r="DF99" i="1"/>
  <c r="DI99" i="1"/>
  <c r="DE99" i="1"/>
  <c r="DM99" i="1"/>
  <c r="DU99" i="1" s="1"/>
  <c r="DL99" i="1"/>
  <c r="DB99" i="1"/>
  <c r="DC99" i="1"/>
  <c r="DD99" i="1"/>
  <c r="DJ99" i="1"/>
  <c r="DG99" i="1"/>
  <c r="DH99" i="1"/>
  <c r="FB6" i="1"/>
  <c r="DK75" i="1"/>
  <c r="DK76" i="1"/>
  <c r="FD6" i="1"/>
  <c r="CZ71" i="1"/>
  <c r="CY71" i="1" s="1"/>
  <c r="DE71" i="1"/>
  <c r="DF71" i="1"/>
  <c r="DM71" i="1"/>
  <c r="DU71" i="1" s="1"/>
  <c r="DC71" i="1"/>
  <c r="DB71" i="1"/>
  <c r="DD71" i="1"/>
  <c r="DL71" i="1"/>
  <c r="DI71" i="1"/>
  <c r="DH71" i="1"/>
  <c r="DG71" i="1"/>
  <c r="DJ71" i="1"/>
  <c r="CZ9" i="1"/>
  <c r="CY9" i="1" s="1"/>
  <c r="DF9" i="1"/>
  <c r="DM9" i="1"/>
  <c r="DU9" i="1" s="1"/>
  <c r="DL9" i="1"/>
  <c r="DI9" i="1"/>
  <c r="DC9" i="1"/>
  <c r="DE9" i="1"/>
  <c r="DD9" i="1"/>
  <c r="DB9" i="1"/>
  <c r="DH9" i="1"/>
  <c r="DJ9" i="1"/>
  <c r="DG9" i="1"/>
  <c r="CI102" i="1"/>
  <c r="AG23" i="1" s="1"/>
  <c r="FC37" i="1" s="1"/>
  <c r="DK21" i="1"/>
  <c r="DK27" i="1"/>
  <c r="DK28" i="1"/>
  <c r="DK45" i="1"/>
  <c r="G11" i="1"/>
  <c r="H10" i="1"/>
  <c r="F10" i="1"/>
  <c r="J10" i="1"/>
  <c r="CZ31" i="1"/>
  <c r="CY31" i="1" s="1"/>
  <c r="DI31" i="1"/>
  <c r="DF31" i="1"/>
  <c r="DL31" i="1"/>
  <c r="DM31" i="1"/>
  <c r="DU31" i="1" s="1"/>
  <c r="DB31" i="1"/>
  <c r="DC31" i="1"/>
  <c r="DE31" i="1"/>
  <c r="DD31" i="1"/>
  <c r="DJ31" i="1"/>
  <c r="DH31" i="1"/>
  <c r="DG31" i="1"/>
  <c r="CZ50" i="1"/>
  <c r="CY50" i="1" s="1"/>
  <c r="DB50" i="1"/>
  <c r="DC50" i="1"/>
  <c r="DI50" i="1"/>
  <c r="DL50" i="1"/>
  <c r="DM50" i="1"/>
  <c r="DU50" i="1" s="1"/>
  <c r="DD50" i="1"/>
  <c r="DE50" i="1"/>
  <c r="DF50" i="1"/>
  <c r="DJ50" i="1"/>
  <c r="DH50" i="1"/>
  <c r="DG50" i="1"/>
  <c r="FC6" i="1"/>
  <c r="CZ88" i="1"/>
  <c r="CY88" i="1" s="1"/>
  <c r="DE88" i="1"/>
  <c r="DL88" i="1"/>
  <c r="DM88" i="1"/>
  <c r="DU88" i="1" s="1"/>
  <c r="DI88" i="1"/>
  <c r="DF88" i="1"/>
  <c r="DC88" i="1"/>
  <c r="DD88" i="1"/>
  <c r="DB88" i="1"/>
  <c r="DH88" i="1"/>
  <c r="DJ88" i="1"/>
  <c r="DG88" i="1"/>
  <c r="CZ67" i="1"/>
  <c r="CY67" i="1" s="1"/>
  <c r="DE67" i="1"/>
  <c r="DL67" i="1"/>
  <c r="DD67" i="1"/>
  <c r="DI67" i="1"/>
  <c r="DF67" i="1"/>
  <c r="DM67" i="1"/>
  <c r="DU67" i="1" s="1"/>
  <c r="DB67" i="1"/>
  <c r="DC67" i="1"/>
  <c r="DJ67" i="1"/>
  <c r="DH67" i="1"/>
  <c r="DG67" i="1"/>
  <c r="FE10" i="1"/>
  <c r="FE15" i="1"/>
  <c r="CZ90" i="1"/>
  <c r="CY90" i="1" s="1"/>
  <c r="DE90" i="1"/>
  <c r="DL90" i="1"/>
  <c r="DF90" i="1"/>
  <c r="DC90" i="1"/>
  <c r="DI90" i="1"/>
  <c r="DB90" i="1"/>
  <c r="DD90" i="1"/>
  <c r="DM90" i="1"/>
  <c r="DU90" i="1" s="1"/>
  <c r="DH90" i="1"/>
  <c r="DJ90" i="1"/>
  <c r="DG90" i="1"/>
  <c r="CZ32" i="1"/>
  <c r="CY32" i="1" s="1"/>
  <c r="DF32" i="1"/>
  <c r="DD32" i="1"/>
  <c r="DM32" i="1"/>
  <c r="DU32" i="1" s="1"/>
  <c r="DB32" i="1"/>
  <c r="DC32" i="1"/>
  <c r="DE32" i="1"/>
  <c r="DL32" i="1"/>
  <c r="DI32" i="1"/>
  <c r="DJ32" i="1"/>
  <c r="DH32" i="1"/>
  <c r="DG32" i="1"/>
  <c r="CM102" i="1"/>
  <c r="AG27" i="1" s="1"/>
  <c r="FG37" i="1" s="1"/>
  <c r="DK90" i="1"/>
  <c r="CZ87" i="1"/>
  <c r="CY87" i="1" s="1"/>
  <c r="DE87" i="1"/>
  <c r="DL87" i="1"/>
  <c r="DM87" i="1"/>
  <c r="DU87" i="1" s="1"/>
  <c r="DC87" i="1"/>
  <c r="DI87" i="1"/>
  <c r="DF87" i="1"/>
  <c r="DD87" i="1"/>
  <c r="DB87" i="1"/>
  <c r="DH87" i="1"/>
  <c r="DJ87" i="1"/>
  <c r="DG87" i="1"/>
  <c r="CZ93" i="1"/>
  <c r="CY93" i="1" s="1"/>
  <c r="DE93" i="1"/>
  <c r="DM93" i="1"/>
  <c r="DU93" i="1" s="1"/>
  <c r="DL93" i="1"/>
  <c r="DB93" i="1"/>
  <c r="DC93" i="1"/>
  <c r="DD93" i="1"/>
  <c r="DI93" i="1"/>
  <c r="DF93" i="1"/>
  <c r="DJ93" i="1"/>
  <c r="DG93" i="1"/>
  <c r="DH93" i="1"/>
  <c r="CZ38" i="1"/>
  <c r="CY38" i="1" s="1"/>
  <c r="DM38" i="1"/>
  <c r="DU38" i="1" s="1"/>
  <c r="DB38" i="1"/>
  <c r="DE38" i="1"/>
  <c r="DL38" i="1"/>
  <c r="DI38" i="1"/>
  <c r="DD38" i="1"/>
  <c r="DF38" i="1"/>
  <c r="DC38" i="1"/>
  <c r="DG38" i="1"/>
  <c r="DH38" i="1"/>
  <c r="DJ38" i="1"/>
  <c r="CZ14" i="1"/>
  <c r="CY14" i="1" s="1"/>
  <c r="DB14" i="1"/>
  <c r="DC14" i="1"/>
  <c r="DD14" i="1"/>
  <c r="DE14" i="1"/>
  <c r="DM14" i="1"/>
  <c r="DU14" i="1" s="1"/>
  <c r="DF14" i="1"/>
  <c r="DL14" i="1"/>
  <c r="DI14" i="1"/>
  <c r="DJ14" i="1"/>
  <c r="DG14" i="1"/>
  <c r="DH14" i="1"/>
  <c r="CH102" i="1"/>
  <c r="AG22" i="1" s="1"/>
  <c r="DK13" i="1"/>
  <c r="DK33" i="1"/>
  <c r="DK32" i="1"/>
  <c r="DK40" i="1"/>
  <c r="DK49" i="1"/>
  <c r="CZ78" i="1"/>
  <c r="CY78" i="1" s="1"/>
  <c r="DE78" i="1"/>
  <c r="DF78" i="1"/>
  <c r="DM78" i="1"/>
  <c r="DU78" i="1" s="1"/>
  <c r="DL78" i="1"/>
  <c r="DI78" i="1"/>
  <c r="DC78" i="1"/>
  <c r="DB78" i="1"/>
  <c r="DD78" i="1"/>
  <c r="DJ78" i="1"/>
  <c r="DG78" i="1"/>
  <c r="DH78" i="1"/>
  <c r="CZ25" i="1"/>
  <c r="CY25" i="1" s="1"/>
  <c r="DC25" i="1"/>
  <c r="DM25" i="1"/>
  <c r="DU25" i="1" s="1"/>
  <c r="DB25" i="1"/>
  <c r="DF25" i="1"/>
  <c r="DE25" i="1"/>
  <c r="DL25" i="1"/>
  <c r="DI25" i="1"/>
  <c r="DD25" i="1"/>
  <c r="DJ25" i="1"/>
  <c r="DH25" i="1"/>
  <c r="DG25" i="1"/>
  <c r="CZ65" i="1"/>
  <c r="CY65" i="1" s="1"/>
  <c r="DI65" i="1"/>
  <c r="DF65" i="1"/>
  <c r="DM65" i="1"/>
  <c r="DU65" i="1" s="1"/>
  <c r="DE65" i="1"/>
  <c r="DL65" i="1"/>
  <c r="DD65" i="1"/>
  <c r="DB65" i="1"/>
  <c r="DC65" i="1"/>
  <c r="DJ65" i="1"/>
  <c r="DH65" i="1"/>
  <c r="DG65" i="1"/>
  <c r="CN51" i="1" l="1"/>
  <c r="AG12" i="1" s="1"/>
  <c r="EC66" i="1"/>
  <c r="EB66" i="1"/>
  <c r="DY66" i="1"/>
  <c r="EG66" i="1"/>
  <c r="EF66" i="1"/>
  <c r="ED66" i="1"/>
  <c r="DV66" i="1"/>
  <c r="DZ66" i="1"/>
  <c r="EA66" i="1"/>
  <c r="DX66" i="1"/>
  <c r="DT66" i="1"/>
  <c r="DS66" i="1" s="1"/>
  <c r="EE66" i="1"/>
  <c r="DW66" i="1"/>
  <c r="EB92" i="1"/>
  <c r="EA92" i="1"/>
  <c r="DT92" i="1"/>
  <c r="DS92" i="1" s="1"/>
  <c r="DX92" i="1"/>
  <c r="DV92" i="1"/>
  <c r="EE92" i="1"/>
  <c r="EF92" i="1"/>
  <c r="DY92" i="1"/>
  <c r="ED92" i="1"/>
  <c r="DZ92" i="1"/>
  <c r="DW92" i="1"/>
  <c r="EC92" i="1"/>
  <c r="EG92" i="1"/>
  <c r="ED60" i="1"/>
  <c r="EB60" i="1"/>
  <c r="EA60" i="1"/>
  <c r="DT60" i="1"/>
  <c r="DS60" i="1" s="1"/>
  <c r="DZ60" i="1"/>
  <c r="DW60" i="1"/>
  <c r="DY60" i="1"/>
  <c r="EC60" i="1"/>
  <c r="DV60" i="1"/>
  <c r="DX60" i="1"/>
  <c r="EE60" i="1"/>
  <c r="EF60" i="1"/>
  <c r="EG60" i="1"/>
  <c r="DX64" i="1"/>
  <c r="DZ64" i="1"/>
  <c r="DW64" i="1"/>
  <c r="EG64" i="1"/>
  <c r="DT64" i="1"/>
  <c r="DS64" i="1" s="1"/>
  <c r="DV64" i="1"/>
  <c r="ED64" i="1"/>
  <c r="EC64" i="1"/>
  <c r="EF64" i="1"/>
  <c r="EA64" i="1"/>
  <c r="EB64" i="1"/>
  <c r="EE64" i="1"/>
  <c r="DY64" i="1"/>
  <c r="ED47" i="1"/>
  <c r="EA47" i="1"/>
  <c r="DZ47" i="1"/>
  <c r="EG47" i="1"/>
  <c r="EB47" i="1"/>
  <c r="EC47" i="1"/>
  <c r="DT47" i="1"/>
  <c r="DS47" i="1" s="1"/>
  <c r="DV47" i="1"/>
  <c r="EF47" i="1"/>
  <c r="EE47" i="1"/>
  <c r="DY47" i="1"/>
  <c r="DX47" i="1"/>
  <c r="DW47" i="1"/>
  <c r="EA95" i="1"/>
  <c r="DT95" i="1"/>
  <c r="DS95" i="1" s="1"/>
  <c r="DZ95" i="1"/>
  <c r="EC95" i="1"/>
  <c r="DV95" i="1"/>
  <c r="EF95" i="1"/>
  <c r="EB95" i="1"/>
  <c r="ED95" i="1"/>
  <c r="DX95" i="1"/>
  <c r="DY95" i="1"/>
  <c r="EE95" i="1"/>
  <c r="EG95" i="1"/>
  <c r="DW95" i="1"/>
  <c r="DG102" i="1"/>
  <c r="AH27" i="1" s="1"/>
  <c r="FG68" i="1" s="1"/>
  <c r="FG69" i="1" s="1"/>
  <c r="FG70" i="1" s="1"/>
  <c r="ED86" i="1"/>
  <c r="EA86" i="1"/>
  <c r="EB86" i="1"/>
  <c r="EE86" i="1"/>
  <c r="DX86" i="1"/>
  <c r="DZ86" i="1"/>
  <c r="DT86" i="1"/>
  <c r="DS86" i="1" s="1"/>
  <c r="DV86" i="1"/>
  <c r="DY86" i="1"/>
  <c r="EC86" i="1"/>
  <c r="DW86" i="1"/>
  <c r="EF86" i="1"/>
  <c r="EG86" i="1"/>
  <c r="FG15" i="1"/>
  <c r="FG10" i="1"/>
  <c r="EK127" i="1"/>
  <c r="EK124" i="1"/>
  <c r="EK123" i="1"/>
  <c r="EK112" i="1"/>
  <c r="EK122" i="1"/>
  <c r="EK113" i="1"/>
  <c r="EK125" i="1"/>
  <c r="EK121" i="1"/>
  <c r="EK119" i="1"/>
  <c r="EK117" i="1"/>
  <c r="EK115" i="1"/>
  <c r="EK120" i="1"/>
  <c r="EK118" i="1"/>
  <c r="EK116" i="1"/>
  <c r="EK114" i="1"/>
  <c r="EK10" i="1"/>
  <c r="EK15" i="1"/>
  <c r="FG40" i="1"/>
  <c r="FG38" i="1"/>
  <c r="FG39" i="1" s="1"/>
  <c r="FH40" i="1"/>
  <c r="FH38" i="1"/>
  <c r="FH39" i="1" s="1"/>
  <c r="DT76" i="1"/>
  <c r="DS76" i="1" s="1"/>
  <c r="DY76" i="1"/>
  <c r="DX76" i="1"/>
  <c r="DW76" i="1"/>
  <c r="EC76" i="1"/>
  <c r="DV76" i="1"/>
  <c r="EG76" i="1"/>
  <c r="EF76" i="1"/>
  <c r="DZ76" i="1"/>
  <c r="ED76" i="1"/>
  <c r="EA76" i="1"/>
  <c r="EB76" i="1"/>
  <c r="EE76" i="1"/>
  <c r="FD40" i="1"/>
  <c r="FD38" i="1"/>
  <c r="FD39" i="1" s="1"/>
  <c r="DT27" i="1"/>
  <c r="DS27" i="1" s="1"/>
  <c r="DY27" i="1"/>
  <c r="DW27" i="1"/>
  <c r="DV27" i="1"/>
  <c r="EF27" i="1"/>
  <c r="EG27" i="1"/>
  <c r="DX27" i="1"/>
  <c r="EC27" i="1"/>
  <c r="DZ27" i="1"/>
  <c r="EB27" i="1"/>
  <c r="ED27" i="1"/>
  <c r="EA27" i="1"/>
  <c r="EE27" i="1"/>
  <c r="DT45" i="1"/>
  <c r="DS45" i="1" s="1"/>
  <c r="DW45" i="1"/>
  <c r="DX45" i="1"/>
  <c r="EG45" i="1"/>
  <c r="DV45" i="1"/>
  <c r="DZ45" i="1"/>
  <c r="DY45" i="1"/>
  <c r="EF45" i="1"/>
  <c r="EC45" i="1"/>
  <c r="EA45" i="1"/>
  <c r="ED45" i="1"/>
  <c r="EB45" i="1"/>
  <c r="EE45" i="1"/>
  <c r="DT28" i="1"/>
  <c r="DS28" i="1" s="1"/>
  <c r="DZ28" i="1"/>
  <c r="DV28" i="1"/>
  <c r="DY28" i="1"/>
  <c r="DX28" i="1"/>
  <c r="EF28" i="1"/>
  <c r="EG28" i="1"/>
  <c r="DW28" i="1"/>
  <c r="EC28" i="1"/>
  <c r="EA28" i="1"/>
  <c r="EB28" i="1"/>
  <c r="ED28" i="1"/>
  <c r="EE28" i="1"/>
  <c r="DT32" i="1"/>
  <c r="DS32" i="1" s="1"/>
  <c r="DW32" i="1"/>
  <c r="DZ32" i="1"/>
  <c r="DX32" i="1"/>
  <c r="EC32" i="1"/>
  <c r="DV32" i="1"/>
  <c r="DY32" i="1"/>
  <c r="EF32" i="1"/>
  <c r="EG32" i="1"/>
  <c r="EB32" i="1"/>
  <c r="EA32" i="1"/>
  <c r="ED32" i="1"/>
  <c r="EE32" i="1"/>
  <c r="DT67" i="1"/>
  <c r="DS67" i="1" s="1"/>
  <c r="EG67" i="1"/>
  <c r="DX67" i="1"/>
  <c r="DY67" i="1"/>
  <c r="EF67" i="1"/>
  <c r="DV67" i="1"/>
  <c r="EC67" i="1"/>
  <c r="DW67" i="1"/>
  <c r="DZ67" i="1"/>
  <c r="ED67" i="1"/>
  <c r="EB67" i="1"/>
  <c r="EA67" i="1"/>
  <c r="EE67" i="1"/>
  <c r="DT88" i="1"/>
  <c r="DS88" i="1" s="1"/>
  <c r="DW88" i="1"/>
  <c r="DZ88" i="1"/>
  <c r="EG88" i="1"/>
  <c r="EC88" i="1"/>
  <c r="EF88" i="1"/>
  <c r="DV88" i="1"/>
  <c r="DY88" i="1"/>
  <c r="DX88" i="1"/>
  <c r="ED88" i="1"/>
  <c r="EB88" i="1"/>
  <c r="EA88" i="1"/>
  <c r="EE88" i="1"/>
  <c r="DT50" i="1"/>
  <c r="DS50" i="1" s="1"/>
  <c r="DZ50" i="1"/>
  <c r="DW50" i="1"/>
  <c r="DY50" i="1"/>
  <c r="EF50" i="1"/>
  <c r="DX50" i="1"/>
  <c r="EG50" i="1"/>
  <c r="DV50" i="1"/>
  <c r="EC50" i="1"/>
  <c r="EB50" i="1"/>
  <c r="EA50" i="1"/>
  <c r="ED50" i="1"/>
  <c r="EE50" i="1"/>
  <c r="DT71" i="1"/>
  <c r="DS71" i="1" s="1"/>
  <c r="EG71" i="1"/>
  <c r="DW71" i="1"/>
  <c r="DX71" i="1"/>
  <c r="DY71" i="1"/>
  <c r="DV71" i="1"/>
  <c r="EF71" i="1"/>
  <c r="EC71" i="1"/>
  <c r="DZ71" i="1"/>
  <c r="ED71" i="1"/>
  <c r="EA71" i="1"/>
  <c r="EB71" i="1"/>
  <c r="EE71" i="1"/>
  <c r="DH102" i="1"/>
  <c r="AH28" i="1" s="1"/>
  <c r="FH68" i="1" s="1"/>
  <c r="DT37" i="1"/>
  <c r="DS37" i="1" s="1"/>
  <c r="EF37" i="1"/>
  <c r="DW37" i="1"/>
  <c r="DV37" i="1"/>
  <c r="DY37" i="1"/>
  <c r="EC37" i="1"/>
  <c r="EG37" i="1"/>
  <c r="DZ37" i="1"/>
  <c r="DX37" i="1"/>
  <c r="EB37" i="1"/>
  <c r="EA37" i="1"/>
  <c r="ED37" i="1"/>
  <c r="EE37" i="1"/>
  <c r="O8" i="1"/>
  <c r="DT17" i="1"/>
  <c r="DS17" i="1" s="1"/>
  <c r="DZ17" i="1"/>
  <c r="DW17" i="1"/>
  <c r="DX17" i="1"/>
  <c r="EF17" i="1"/>
  <c r="EC17" i="1"/>
  <c r="DY17" i="1"/>
  <c r="EG17" i="1"/>
  <c r="DV17" i="1"/>
  <c r="EA17" i="1"/>
  <c r="EB17" i="1"/>
  <c r="ED17" i="1"/>
  <c r="EE17" i="1"/>
  <c r="DT98" i="1"/>
  <c r="DS98" i="1" s="1"/>
  <c r="DZ98" i="1"/>
  <c r="DY98" i="1"/>
  <c r="DV98" i="1"/>
  <c r="DX98" i="1"/>
  <c r="EC98" i="1"/>
  <c r="DW98" i="1"/>
  <c r="EG98" i="1"/>
  <c r="EF98" i="1"/>
  <c r="EA98" i="1"/>
  <c r="EB98" i="1"/>
  <c r="ED98" i="1"/>
  <c r="EE98" i="1"/>
  <c r="DD102" i="1"/>
  <c r="AH24" i="1" s="1"/>
  <c r="FD68" i="1" s="1"/>
  <c r="DT59" i="1"/>
  <c r="DS59" i="1" s="1"/>
  <c r="DW59" i="1"/>
  <c r="EF59" i="1"/>
  <c r="EG59" i="1"/>
  <c r="DX59" i="1"/>
  <c r="DZ59" i="1"/>
  <c r="DY59" i="1"/>
  <c r="DV59" i="1"/>
  <c r="EC59" i="1"/>
  <c r="ED59" i="1"/>
  <c r="EA59" i="1"/>
  <c r="EB59" i="1"/>
  <c r="EE59" i="1"/>
  <c r="DT46" i="1"/>
  <c r="DS46" i="1" s="1"/>
  <c r="EF46" i="1"/>
  <c r="EG46" i="1"/>
  <c r="DV46" i="1"/>
  <c r="DZ46" i="1"/>
  <c r="DW46" i="1"/>
  <c r="DX46" i="1"/>
  <c r="EC46" i="1"/>
  <c r="DY46" i="1"/>
  <c r="EB46" i="1"/>
  <c r="ED46" i="1"/>
  <c r="EA46" i="1"/>
  <c r="EE46" i="1"/>
  <c r="DT35" i="1"/>
  <c r="DS35" i="1" s="1"/>
  <c r="DY35" i="1"/>
  <c r="DW35" i="1"/>
  <c r="DV35" i="1"/>
  <c r="EF35" i="1"/>
  <c r="EG35" i="1"/>
  <c r="DZ35" i="1"/>
  <c r="DX35" i="1"/>
  <c r="EC35" i="1"/>
  <c r="EA35" i="1"/>
  <c r="EB35" i="1"/>
  <c r="ED35" i="1"/>
  <c r="EE35" i="1"/>
  <c r="DT79" i="1"/>
  <c r="DS79" i="1" s="1"/>
  <c r="EC79" i="1"/>
  <c r="DV79" i="1"/>
  <c r="EG79" i="1"/>
  <c r="EF79" i="1"/>
  <c r="DZ79" i="1"/>
  <c r="DX79" i="1"/>
  <c r="DY79" i="1"/>
  <c r="DW79" i="1"/>
  <c r="EB79" i="1"/>
  <c r="ED79" i="1"/>
  <c r="EA79" i="1"/>
  <c r="EE79" i="1"/>
  <c r="FE37" i="1"/>
  <c r="DT15" i="1"/>
  <c r="DS15" i="1" s="1"/>
  <c r="DV15" i="1"/>
  <c r="DW15" i="1"/>
  <c r="EG15" i="1"/>
  <c r="DZ15" i="1"/>
  <c r="DX15" i="1"/>
  <c r="EF15" i="1"/>
  <c r="EC15" i="1"/>
  <c r="DY15" i="1"/>
  <c r="EA15" i="1"/>
  <c r="EB15" i="1"/>
  <c r="ED15" i="1"/>
  <c r="EE15" i="1"/>
  <c r="DT13" i="1"/>
  <c r="DS13" i="1" s="1"/>
  <c r="DW13" i="1"/>
  <c r="EG13" i="1"/>
  <c r="EF13" i="1"/>
  <c r="DZ13" i="1"/>
  <c r="DV13" i="1"/>
  <c r="DX13" i="1"/>
  <c r="EC13" i="1"/>
  <c r="DY13" i="1"/>
  <c r="EA13" i="1"/>
  <c r="EB13" i="1"/>
  <c r="ED13" i="1"/>
  <c r="EE13" i="1"/>
  <c r="EW35" i="1"/>
  <c r="GJ113" i="1"/>
  <c r="GL111" i="1" s="1"/>
  <c r="DT82" i="1"/>
  <c r="DS82" i="1" s="1"/>
  <c r="EG82" i="1"/>
  <c r="DW82" i="1"/>
  <c r="DZ82" i="1"/>
  <c r="DV82" i="1"/>
  <c r="EC82" i="1"/>
  <c r="DX82" i="1"/>
  <c r="DY82" i="1"/>
  <c r="EF82" i="1"/>
  <c r="EB82" i="1"/>
  <c r="EA82" i="1"/>
  <c r="ED82" i="1"/>
  <c r="EE82" i="1"/>
  <c r="DT48" i="1"/>
  <c r="DS48" i="1" s="1"/>
  <c r="DZ48" i="1"/>
  <c r="DW48" i="1"/>
  <c r="EF48" i="1"/>
  <c r="EC48" i="1"/>
  <c r="DV48" i="1"/>
  <c r="DY48" i="1"/>
  <c r="DX48" i="1"/>
  <c r="EG48" i="1"/>
  <c r="EA48" i="1"/>
  <c r="EB48" i="1"/>
  <c r="ED48" i="1"/>
  <c r="EE48" i="1"/>
  <c r="DT63" i="1"/>
  <c r="DS63" i="1" s="1"/>
  <c r="DW63" i="1"/>
  <c r="DZ63" i="1"/>
  <c r="DX63" i="1"/>
  <c r="EC63" i="1"/>
  <c r="EG63" i="1"/>
  <c r="EF63" i="1"/>
  <c r="DY63" i="1"/>
  <c r="DV63" i="1"/>
  <c r="ED63" i="1"/>
  <c r="EB63" i="1"/>
  <c r="EA63" i="1"/>
  <c r="EE63" i="1"/>
  <c r="FN54" i="1"/>
  <c r="FN116" i="1"/>
  <c r="EW175" i="1"/>
  <c r="EK168" i="1"/>
  <c r="ET342" i="1"/>
  <c r="ET341" i="1" s="1"/>
  <c r="ET168" i="1"/>
  <c r="ET167" i="1" s="1"/>
  <c r="ET23" i="1" s="1"/>
  <c r="FB37" i="1"/>
  <c r="DT38" i="1"/>
  <c r="DS38" i="1" s="1"/>
  <c r="DW38" i="1"/>
  <c r="DV38" i="1"/>
  <c r="DY38" i="1"/>
  <c r="EC38" i="1"/>
  <c r="DX38" i="1"/>
  <c r="EG38" i="1"/>
  <c r="DZ38" i="1"/>
  <c r="EF38" i="1"/>
  <c r="EA38" i="1"/>
  <c r="ED38" i="1"/>
  <c r="EB38" i="1"/>
  <c r="EE38" i="1"/>
  <c r="DT90" i="1"/>
  <c r="DS90" i="1" s="1"/>
  <c r="EG90" i="1"/>
  <c r="DX90" i="1"/>
  <c r="EC90" i="1"/>
  <c r="DW90" i="1"/>
  <c r="EF90" i="1"/>
  <c r="DY90" i="1"/>
  <c r="DZ90" i="1"/>
  <c r="DV90" i="1"/>
  <c r="ED90" i="1"/>
  <c r="EA90" i="1"/>
  <c r="EB90" i="1"/>
  <c r="EE90" i="1"/>
  <c r="DT97" i="1"/>
  <c r="DS97" i="1" s="1"/>
  <c r="EG97" i="1"/>
  <c r="DX97" i="1"/>
  <c r="EF97" i="1"/>
  <c r="DZ97" i="1"/>
  <c r="DY97" i="1"/>
  <c r="DV97" i="1"/>
  <c r="EC97" i="1"/>
  <c r="DW97" i="1"/>
  <c r="EB97" i="1"/>
  <c r="EA97" i="1"/>
  <c r="ED97" i="1"/>
  <c r="EE97" i="1"/>
  <c r="DT33" i="1"/>
  <c r="DS33" i="1" s="1"/>
  <c r="DV33" i="1"/>
  <c r="EG33" i="1"/>
  <c r="EC33" i="1"/>
  <c r="DZ33" i="1"/>
  <c r="DW33" i="1"/>
  <c r="EF33" i="1"/>
  <c r="DY33" i="1"/>
  <c r="DX33" i="1"/>
  <c r="EB33" i="1"/>
  <c r="ED33" i="1"/>
  <c r="EA33" i="1"/>
  <c r="EE33" i="1"/>
  <c r="DT34" i="1"/>
  <c r="DS34" i="1" s="1"/>
  <c r="DW34" i="1"/>
  <c r="DX34" i="1"/>
  <c r="EC34" i="1"/>
  <c r="DZ34" i="1"/>
  <c r="DY34" i="1"/>
  <c r="DV34" i="1"/>
  <c r="EF34" i="1"/>
  <c r="EG34" i="1"/>
  <c r="EA34" i="1"/>
  <c r="EB34" i="1"/>
  <c r="ED34" i="1"/>
  <c r="EE34" i="1"/>
  <c r="DT18" i="1"/>
  <c r="DS18" i="1" s="1"/>
  <c r="DX18" i="1"/>
  <c r="DY18" i="1"/>
  <c r="EC18" i="1"/>
  <c r="DV18" i="1"/>
  <c r="DW18" i="1"/>
  <c r="EF18" i="1"/>
  <c r="DZ18" i="1"/>
  <c r="EG18" i="1"/>
  <c r="EA18" i="1"/>
  <c r="EB18" i="1"/>
  <c r="ED18" i="1"/>
  <c r="EE18" i="1"/>
  <c r="DT89" i="1"/>
  <c r="DS89" i="1" s="1"/>
  <c r="EG89" i="1"/>
  <c r="DX89" i="1"/>
  <c r="DW89" i="1"/>
  <c r="DZ89" i="1"/>
  <c r="EF89" i="1"/>
  <c r="DY89" i="1"/>
  <c r="DV89" i="1"/>
  <c r="EC89" i="1"/>
  <c r="ED89" i="1"/>
  <c r="EB89" i="1"/>
  <c r="EA89" i="1"/>
  <c r="EE89" i="1"/>
  <c r="DE102" i="1"/>
  <c r="AH25" i="1" s="1"/>
  <c r="FE68" i="1" s="1"/>
  <c r="DT10" i="1"/>
  <c r="DS10" i="1" s="1"/>
  <c r="DY10" i="1"/>
  <c r="DZ10" i="1"/>
  <c r="DW10" i="1"/>
  <c r="EG10" i="1"/>
  <c r="EF10" i="1"/>
  <c r="DV10" i="1"/>
  <c r="DX10" i="1"/>
  <c r="EC10" i="1"/>
  <c r="ED10" i="1"/>
  <c r="EA10" i="1"/>
  <c r="EB10" i="1"/>
  <c r="EE10" i="1"/>
  <c r="DT65" i="1"/>
  <c r="DS65" i="1" s="1"/>
  <c r="EG65" i="1"/>
  <c r="EC65" i="1"/>
  <c r="EF65" i="1"/>
  <c r="DZ65" i="1"/>
  <c r="DW65" i="1"/>
  <c r="DV65" i="1"/>
  <c r="DX65" i="1"/>
  <c r="DY65" i="1"/>
  <c r="ED65" i="1"/>
  <c r="EB65" i="1"/>
  <c r="EA65" i="1"/>
  <c r="EE65" i="1"/>
  <c r="DT87" i="1"/>
  <c r="DS87" i="1" s="1"/>
  <c r="DX87" i="1"/>
  <c r="DW87" i="1"/>
  <c r="DZ87" i="1"/>
  <c r="EG87" i="1"/>
  <c r="EC87" i="1"/>
  <c r="EF87" i="1"/>
  <c r="DV87" i="1"/>
  <c r="DY87" i="1"/>
  <c r="ED87" i="1"/>
  <c r="EB87" i="1"/>
  <c r="EA87" i="1"/>
  <c r="EE87" i="1"/>
  <c r="FC9" i="1"/>
  <c r="FC7" i="1"/>
  <c r="FC8" i="1" s="1"/>
  <c r="DT31" i="1"/>
  <c r="DS31" i="1" s="1"/>
  <c r="DW31" i="1"/>
  <c r="DV31" i="1"/>
  <c r="EF31" i="1"/>
  <c r="EG31" i="1"/>
  <c r="DY31" i="1"/>
  <c r="DX31" i="1"/>
  <c r="EC31" i="1"/>
  <c r="DZ31" i="1"/>
  <c r="EB31" i="1"/>
  <c r="ED31" i="1"/>
  <c r="EA31" i="1"/>
  <c r="EE31" i="1"/>
  <c r="G12" i="1"/>
  <c r="H11" i="1"/>
  <c r="J11" i="1"/>
  <c r="F11" i="1"/>
  <c r="DT9" i="1"/>
  <c r="DS9" i="1" s="1"/>
  <c r="DW9" i="1"/>
  <c r="DY9" i="1"/>
  <c r="EC9" i="1"/>
  <c r="DX9" i="1"/>
  <c r="EF9" i="1"/>
  <c r="EG9" i="1"/>
  <c r="DV9" i="1"/>
  <c r="DZ9" i="1"/>
  <c r="EA9" i="1"/>
  <c r="EB9" i="1"/>
  <c r="ED9" i="1"/>
  <c r="EE9" i="1"/>
  <c r="FD9" i="1"/>
  <c r="FD7" i="1"/>
  <c r="FD8" i="1" s="1"/>
  <c r="FB9" i="1"/>
  <c r="FB7" i="1"/>
  <c r="FB8" i="1" s="1"/>
  <c r="DT99" i="1"/>
  <c r="DS99" i="1" s="1"/>
  <c r="DX99" i="1"/>
  <c r="DY99" i="1"/>
  <c r="DV99" i="1"/>
  <c r="EC99" i="1"/>
  <c r="EG99" i="1"/>
  <c r="DW99" i="1"/>
  <c r="EF99" i="1"/>
  <c r="DZ99" i="1"/>
  <c r="EB99" i="1"/>
  <c r="EA99" i="1"/>
  <c r="ED99" i="1"/>
  <c r="EE99" i="1"/>
  <c r="AZ51" i="1"/>
  <c r="AE12" i="1" s="1"/>
  <c r="FY4" i="1"/>
  <c r="DT101" i="1"/>
  <c r="DS101" i="1" s="1"/>
  <c r="DW101" i="1"/>
  <c r="EC101" i="1"/>
  <c r="DZ101" i="1"/>
  <c r="DV101" i="1"/>
  <c r="EG101" i="1"/>
  <c r="DX101" i="1"/>
  <c r="EF101" i="1"/>
  <c r="DY101" i="1"/>
  <c r="ED101" i="1"/>
  <c r="EA101" i="1"/>
  <c r="EB101" i="1"/>
  <c r="EE101" i="1"/>
  <c r="E10" i="1"/>
  <c r="P9" i="1"/>
  <c r="O9" i="1" s="1"/>
  <c r="DT96" i="1"/>
  <c r="DS96" i="1" s="1"/>
  <c r="EG96" i="1"/>
  <c r="EC96" i="1"/>
  <c r="DX96" i="1"/>
  <c r="EF96" i="1"/>
  <c r="DZ96" i="1"/>
  <c r="DY96" i="1"/>
  <c r="DV96" i="1"/>
  <c r="DW96" i="1"/>
  <c r="ED96" i="1"/>
  <c r="EB96" i="1"/>
  <c r="EA96" i="1"/>
  <c r="EE96" i="1"/>
  <c r="DB102" i="1"/>
  <c r="AH22" i="1" s="1"/>
  <c r="DF102" i="1"/>
  <c r="AH26" i="1" s="1"/>
  <c r="DT41" i="1"/>
  <c r="DS41" i="1" s="1"/>
  <c r="DV41" i="1"/>
  <c r="EF41" i="1"/>
  <c r="DZ41" i="1"/>
  <c r="EC41" i="1"/>
  <c r="DW41" i="1"/>
  <c r="DY41" i="1"/>
  <c r="DX41" i="1"/>
  <c r="EG41" i="1"/>
  <c r="EB41" i="1"/>
  <c r="EA41" i="1"/>
  <c r="ED41" i="1"/>
  <c r="EE41" i="1"/>
  <c r="DT19" i="1"/>
  <c r="DS19" i="1" s="1"/>
  <c r="DZ19" i="1"/>
  <c r="DV19" i="1"/>
  <c r="DX19" i="1"/>
  <c r="EC19" i="1"/>
  <c r="DW19" i="1"/>
  <c r="DY19" i="1"/>
  <c r="EF19" i="1"/>
  <c r="EG19" i="1"/>
  <c r="EB19" i="1"/>
  <c r="ED19" i="1"/>
  <c r="EA19" i="1"/>
  <c r="EE19" i="1"/>
  <c r="DT26" i="1"/>
  <c r="DS26" i="1" s="1"/>
  <c r="DZ26" i="1"/>
  <c r="DW26" i="1"/>
  <c r="DX26" i="1"/>
  <c r="DY26" i="1"/>
  <c r="EC26" i="1"/>
  <c r="EF26" i="1"/>
  <c r="EG26" i="1"/>
  <c r="DV26" i="1"/>
  <c r="EA26" i="1"/>
  <c r="EB26" i="1"/>
  <c r="ED26" i="1"/>
  <c r="EE26" i="1"/>
  <c r="DT30" i="1"/>
  <c r="DS30" i="1" s="1"/>
  <c r="DW30" i="1"/>
  <c r="EC30" i="1"/>
  <c r="DZ30" i="1"/>
  <c r="EG30" i="1"/>
  <c r="DV30" i="1"/>
  <c r="DY30" i="1"/>
  <c r="DX30" i="1"/>
  <c r="EF30" i="1"/>
  <c r="EA30" i="1"/>
  <c r="EB30" i="1"/>
  <c r="ED30" i="1"/>
  <c r="EE30" i="1"/>
  <c r="DT68" i="1"/>
  <c r="DS68" i="1" s="1"/>
  <c r="DX68" i="1"/>
  <c r="DW68" i="1"/>
  <c r="DY68" i="1"/>
  <c r="DV68" i="1"/>
  <c r="EG68" i="1"/>
  <c r="EC68" i="1"/>
  <c r="EF68" i="1"/>
  <c r="DZ68" i="1"/>
  <c r="ED68" i="1"/>
  <c r="EB68" i="1"/>
  <c r="EA68" i="1"/>
  <c r="EE68" i="1"/>
  <c r="FH50" i="1"/>
  <c r="FI19" i="1"/>
  <c r="FS6" i="1"/>
  <c r="DT44" i="1"/>
  <c r="DS44" i="1" s="1"/>
  <c r="DW44" i="1"/>
  <c r="EF44" i="1"/>
  <c r="EC44" i="1"/>
  <c r="DZ44" i="1"/>
  <c r="DY44" i="1"/>
  <c r="DV44" i="1"/>
  <c r="DX44" i="1"/>
  <c r="EG44" i="1"/>
  <c r="EB44" i="1"/>
  <c r="EA44" i="1"/>
  <c r="ED44" i="1"/>
  <c r="EE44" i="1"/>
  <c r="FN85" i="1"/>
  <c r="EV342" i="1"/>
  <c r="EV341" i="1" s="1"/>
  <c r="EV168" i="1"/>
  <c r="EV167" i="1" s="1"/>
  <c r="EV23" i="1" s="1"/>
  <c r="ES342" i="1"/>
  <c r="ES341" i="1" s="1"/>
  <c r="ES168" i="1"/>
  <c r="ES167" i="1" s="1"/>
  <c r="ES23" i="1" s="1"/>
  <c r="EM342" i="1"/>
  <c r="EM341" i="1" s="1"/>
  <c r="EM168" i="1"/>
  <c r="EM167" i="1" s="1"/>
  <c r="EM23" i="1" s="1"/>
  <c r="DT25" i="1"/>
  <c r="DS25" i="1" s="1"/>
  <c r="DW25" i="1"/>
  <c r="DZ25" i="1"/>
  <c r="DX25" i="1"/>
  <c r="EC25" i="1"/>
  <c r="EF25" i="1"/>
  <c r="DV25" i="1"/>
  <c r="DY25" i="1"/>
  <c r="EG25" i="1"/>
  <c r="EA25" i="1"/>
  <c r="EB25" i="1"/>
  <c r="ED25" i="1"/>
  <c r="EE25" i="1"/>
  <c r="DT78" i="1"/>
  <c r="DS78" i="1" s="1"/>
  <c r="EC78" i="1"/>
  <c r="DW78" i="1"/>
  <c r="EF78" i="1"/>
  <c r="DV78" i="1"/>
  <c r="DZ78" i="1"/>
  <c r="DY78" i="1"/>
  <c r="EG78" i="1"/>
  <c r="DX78" i="1"/>
  <c r="ED78" i="1"/>
  <c r="EB78" i="1"/>
  <c r="EA78" i="1"/>
  <c r="EE78" i="1"/>
  <c r="DT14" i="1"/>
  <c r="DS14" i="1" s="1"/>
  <c r="DX14" i="1"/>
  <c r="EF14" i="1"/>
  <c r="DZ14" i="1"/>
  <c r="DV14" i="1"/>
  <c r="EC14" i="1"/>
  <c r="EG14" i="1"/>
  <c r="DW14" i="1"/>
  <c r="DY14" i="1"/>
  <c r="EA14" i="1"/>
  <c r="EB14" i="1"/>
  <c r="ED14" i="1"/>
  <c r="EE14" i="1"/>
  <c r="DT93" i="1"/>
  <c r="DS93" i="1" s="1"/>
  <c r="DW93" i="1"/>
  <c r="DX93" i="1"/>
  <c r="EF93" i="1"/>
  <c r="EG93" i="1"/>
  <c r="DZ93" i="1"/>
  <c r="DY93" i="1"/>
  <c r="DV93" i="1"/>
  <c r="EC93" i="1"/>
  <c r="ED93" i="1"/>
  <c r="EB93" i="1"/>
  <c r="EA93" i="1"/>
  <c r="EE93" i="1"/>
  <c r="K10" i="1"/>
  <c r="EM6" i="1"/>
  <c r="M10" i="1"/>
  <c r="FC40" i="1"/>
  <c r="FC38" i="1"/>
  <c r="FC39" i="1" s="1"/>
  <c r="DT39" i="1"/>
  <c r="DS39" i="1" s="1"/>
  <c r="DW39" i="1"/>
  <c r="DX39" i="1"/>
  <c r="EF39" i="1"/>
  <c r="EC39" i="1"/>
  <c r="DV39" i="1"/>
  <c r="DZ39" i="1"/>
  <c r="DY39" i="1"/>
  <c r="EG39" i="1"/>
  <c r="EA39" i="1"/>
  <c r="EB39" i="1"/>
  <c r="ED39" i="1"/>
  <c r="EE39" i="1"/>
  <c r="FH7" i="1"/>
  <c r="FH8" i="1" s="1"/>
  <c r="FH9" i="1"/>
  <c r="GB20" i="1"/>
  <c r="GE20" i="1" s="1"/>
  <c r="DT75" i="1"/>
  <c r="DS75" i="1" s="1"/>
  <c r="DX75" i="1"/>
  <c r="DY75" i="1"/>
  <c r="DV75" i="1"/>
  <c r="DW75" i="1"/>
  <c r="EC75" i="1"/>
  <c r="EG75" i="1"/>
  <c r="EF75" i="1"/>
  <c r="DZ75" i="1"/>
  <c r="ED75" i="1"/>
  <c r="EB75" i="1"/>
  <c r="EA75" i="1"/>
  <c r="EE75" i="1"/>
  <c r="DC102" i="1"/>
  <c r="AH23" i="1" s="1"/>
  <c r="FC68" i="1" s="1"/>
  <c r="DT80" i="1"/>
  <c r="DS80" i="1" s="1"/>
  <c r="DW80" i="1"/>
  <c r="EG80" i="1"/>
  <c r="EF80" i="1"/>
  <c r="DZ80" i="1"/>
  <c r="DY80" i="1"/>
  <c r="DV80" i="1"/>
  <c r="DX80" i="1"/>
  <c r="EC80" i="1"/>
  <c r="ED80" i="1"/>
  <c r="EB80" i="1"/>
  <c r="EA80" i="1"/>
  <c r="EE80" i="1"/>
  <c r="DT24" i="1"/>
  <c r="DS24" i="1" s="1"/>
  <c r="DW24" i="1"/>
  <c r="DV24" i="1"/>
  <c r="DY24" i="1"/>
  <c r="DX24" i="1"/>
  <c r="EF24" i="1"/>
  <c r="EC24" i="1"/>
  <c r="DZ24" i="1"/>
  <c r="EG24" i="1"/>
  <c r="EA24" i="1"/>
  <c r="EB24" i="1"/>
  <c r="ED24" i="1"/>
  <c r="EE24" i="1"/>
  <c r="DT94" i="1"/>
  <c r="DS94" i="1" s="1"/>
  <c r="EG94" i="1"/>
  <c r="DZ94" i="1"/>
  <c r="EF94" i="1"/>
  <c r="DY94" i="1"/>
  <c r="DV94" i="1"/>
  <c r="DW94" i="1"/>
  <c r="EC94" i="1"/>
  <c r="DX94" i="1"/>
  <c r="ED94" i="1"/>
  <c r="EB94" i="1"/>
  <c r="EA94" i="1"/>
  <c r="EE94" i="1"/>
  <c r="DT100" i="1"/>
  <c r="DS100" i="1" s="1"/>
  <c r="EC100" i="1"/>
  <c r="EF100" i="1"/>
  <c r="DW100" i="1"/>
  <c r="DX100" i="1"/>
  <c r="DY100" i="1"/>
  <c r="EG100" i="1"/>
  <c r="DZ100" i="1"/>
  <c r="DV100" i="1"/>
  <c r="EB100" i="1"/>
  <c r="EA100" i="1"/>
  <c r="ED100" i="1"/>
  <c r="EE100" i="1"/>
  <c r="DT16" i="1"/>
  <c r="DS16" i="1" s="1"/>
  <c r="DW16" i="1"/>
  <c r="DV16" i="1"/>
  <c r="EG16" i="1"/>
  <c r="DZ16" i="1"/>
  <c r="DX16" i="1"/>
  <c r="EF16" i="1"/>
  <c r="DY16" i="1"/>
  <c r="EC16" i="1"/>
  <c r="EA16" i="1"/>
  <c r="ED16" i="1"/>
  <c r="EB16" i="1"/>
  <c r="EE16" i="1"/>
  <c r="DT72" i="1"/>
  <c r="DS72" i="1" s="1"/>
  <c r="DY72" i="1"/>
  <c r="DZ72" i="1"/>
  <c r="DV72" i="1"/>
  <c r="EC72" i="1"/>
  <c r="EG72" i="1"/>
  <c r="DX72" i="1"/>
  <c r="DW72" i="1"/>
  <c r="EF72" i="1"/>
  <c r="ED72" i="1"/>
  <c r="EB72" i="1"/>
  <c r="EA72" i="1"/>
  <c r="EE72" i="1"/>
  <c r="DT42" i="1"/>
  <c r="DS42" i="1" s="1"/>
  <c r="DZ42" i="1"/>
  <c r="DX42" i="1"/>
  <c r="EG42" i="1"/>
  <c r="DV42" i="1"/>
  <c r="DW42" i="1"/>
  <c r="EF42" i="1"/>
  <c r="EC42" i="1"/>
  <c r="DY42" i="1"/>
  <c r="EA42" i="1"/>
  <c r="EB42" i="1"/>
  <c r="ED42" i="1"/>
  <c r="EE42" i="1"/>
  <c r="DT22" i="1"/>
  <c r="DS22" i="1" s="1"/>
  <c r="DY22" i="1"/>
  <c r="EG22" i="1"/>
  <c r="DX22" i="1"/>
  <c r="EC22" i="1"/>
  <c r="DZ22" i="1"/>
  <c r="DW22" i="1"/>
  <c r="DV22" i="1"/>
  <c r="EF22" i="1"/>
  <c r="EA22" i="1"/>
  <c r="EB22" i="1"/>
  <c r="ED22" i="1"/>
  <c r="EE22" i="1"/>
  <c r="DT73" i="1"/>
  <c r="DS73" i="1" s="1"/>
  <c r="DZ73" i="1"/>
  <c r="DV73" i="1"/>
  <c r="EG73" i="1"/>
  <c r="DX73" i="1"/>
  <c r="DW73" i="1"/>
  <c r="DY73" i="1"/>
  <c r="EC73" i="1"/>
  <c r="EF73" i="1"/>
  <c r="EB73" i="1"/>
  <c r="ED73" i="1"/>
  <c r="EA73" i="1"/>
  <c r="EE73" i="1"/>
  <c r="EL199" i="1"/>
  <c r="EL183" i="1"/>
  <c r="EL9" i="1"/>
  <c r="FT11" i="1" s="1"/>
  <c r="EL7" i="1"/>
  <c r="EL8" i="1" s="1"/>
  <c r="FT7" i="1"/>
  <c r="DT69" i="1"/>
  <c r="DS69" i="1" s="1"/>
  <c r="DY69" i="1"/>
  <c r="DW69" i="1"/>
  <c r="EC69" i="1"/>
  <c r="EF69" i="1"/>
  <c r="EG69" i="1"/>
  <c r="DZ69" i="1"/>
  <c r="DV69" i="1"/>
  <c r="DX69" i="1"/>
  <c r="EB69" i="1"/>
  <c r="EA69" i="1"/>
  <c r="ED69" i="1"/>
  <c r="EE69" i="1"/>
  <c r="FG112" i="1"/>
  <c r="EK201" i="1"/>
  <c r="DT81" i="1"/>
  <c r="DS81" i="1" s="1"/>
  <c r="DX81" i="1"/>
  <c r="DY81" i="1"/>
  <c r="DV81" i="1"/>
  <c r="EC81" i="1"/>
  <c r="EF81" i="1"/>
  <c r="DZ81" i="1"/>
  <c r="EG81" i="1"/>
  <c r="DW81" i="1"/>
  <c r="EA81" i="1"/>
  <c r="EB81" i="1"/>
  <c r="ED81" i="1"/>
  <c r="EE81" i="1"/>
  <c r="DT83" i="1"/>
  <c r="DS83" i="1" s="1"/>
  <c r="EG83" i="1"/>
  <c r="DX83" i="1"/>
  <c r="DY83" i="1"/>
  <c r="DW83" i="1"/>
  <c r="EF83" i="1"/>
  <c r="EC83" i="1"/>
  <c r="DZ83" i="1"/>
  <c r="DV83" i="1"/>
  <c r="EB83" i="1"/>
  <c r="ED83" i="1"/>
  <c r="EA83" i="1"/>
  <c r="EE83" i="1"/>
  <c r="DT40" i="1"/>
  <c r="DS40" i="1" s="1"/>
  <c r="DW40" i="1"/>
  <c r="DV40" i="1"/>
  <c r="DX40" i="1"/>
  <c r="EG40" i="1"/>
  <c r="DY40" i="1"/>
  <c r="EC40" i="1"/>
  <c r="DZ40" i="1"/>
  <c r="EF40" i="1"/>
  <c r="EA40" i="1"/>
  <c r="EB40" i="1"/>
  <c r="ED40" i="1"/>
  <c r="EE40" i="1"/>
  <c r="DT91" i="1"/>
  <c r="DS91" i="1" s="1"/>
  <c r="EF91" i="1"/>
  <c r="DY91" i="1"/>
  <c r="DZ91" i="1"/>
  <c r="DV91" i="1"/>
  <c r="DX91" i="1"/>
  <c r="EC91" i="1"/>
  <c r="DW91" i="1"/>
  <c r="EG91" i="1"/>
  <c r="ED91" i="1"/>
  <c r="EB91" i="1"/>
  <c r="EA91" i="1"/>
  <c r="EE91" i="1"/>
  <c r="EW33" i="1"/>
  <c r="EL342" i="1"/>
  <c r="EL341" i="1" s="1"/>
  <c r="EL168" i="1"/>
  <c r="EL167" i="1" s="1"/>
  <c r="EL23" i="1" s="1"/>
  <c r="EQ342" i="1"/>
  <c r="EQ341" i="1" s="1"/>
  <c r="EQ168" i="1"/>
  <c r="EQ167" i="1" s="1"/>
  <c r="EQ23" i="1" s="1"/>
  <c r="FF40" i="1"/>
  <c r="FF38" i="1"/>
  <c r="FF39" i="1" s="1"/>
  <c r="EC58" i="1"/>
  <c r="DI58" i="1"/>
  <c r="DI102" i="1" s="1"/>
  <c r="AH29" i="1" s="1"/>
  <c r="FI68" i="1" s="1"/>
  <c r="CO58" i="1"/>
  <c r="CO102" i="1" s="1"/>
  <c r="AG29" i="1" s="1"/>
  <c r="FI37" i="1" s="1"/>
  <c r="BU58" i="1"/>
  <c r="BU102" i="1" s="1"/>
  <c r="AF29" i="1" s="1"/>
  <c r="FI6" i="1" s="1"/>
  <c r="BA58" i="1"/>
  <c r="BA102" i="1" s="1"/>
  <c r="AE29" i="1" s="1"/>
  <c r="I32" i="1"/>
  <c r="B16" i="1"/>
  <c r="AD13" i="1"/>
  <c r="AD29" i="1" s="1"/>
  <c r="EC7" i="1"/>
  <c r="DI7" i="1"/>
  <c r="CO7" i="1"/>
  <c r="CO51" i="1" s="1"/>
  <c r="AG13" i="1" s="1"/>
  <c r="BU7" i="1"/>
  <c r="BU51" i="1" s="1"/>
  <c r="AF13" i="1" s="1"/>
  <c r="BA7" i="1"/>
  <c r="DT29" i="1"/>
  <c r="DS29" i="1" s="1"/>
  <c r="DZ29" i="1"/>
  <c r="EG29" i="1"/>
  <c r="DW29" i="1"/>
  <c r="EC29" i="1"/>
  <c r="DV29" i="1"/>
  <c r="DY29" i="1"/>
  <c r="DX29" i="1"/>
  <c r="EF29" i="1"/>
  <c r="EB29" i="1"/>
  <c r="ED29" i="1"/>
  <c r="EA29" i="1"/>
  <c r="EE29" i="1"/>
  <c r="DT74" i="1"/>
  <c r="DS74" i="1" s="1"/>
  <c r="DX74" i="1"/>
  <c r="EF74" i="1"/>
  <c r="DV74" i="1"/>
  <c r="EG74" i="1"/>
  <c r="DZ74" i="1"/>
  <c r="EC74" i="1"/>
  <c r="DW74" i="1"/>
  <c r="DY74" i="1"/>
  <c r="EB74" i="1"/>
  <c r="ED74" i="1"/>
  <c r="EA74" i="1"/>
  <c r="EE74" i="1"/>
  <c r="DT84" i="1"/>
  <c r="DS84" i="1" s="1"/>
  <c r="EG84" i="1"/>
  <c r="EC84" i="1"/>
  <c r="EF84" i="1"/>
  <c r="DZ84" i="1"/>
  <c r="DY84" i="1"/>
  <c r="DW84" i="1"/>
  <c r="DX84" i="1"/>
  <c r="DV84" i="1"/>
  <c r="ED84" i="1"/>
  <c r="EB84" i="1"/>
  <c r="EA84" i="1"/>
  <c r="EE84" i="1"/>
  <c r="DT70" i="1"/>
  <c r="DS70" i="1" s="1"/>
  <c r="EC70" i="1"/>
  <c r="DV70" i="1"/>
  <c r="DY70" i="1"/>
  <c r="DW70" i="1"/>
  <c r="EG70" i="1"/>
  <c r="DX70" i="1"/>
  <c r="EF70" i="1"/>
  <c r="DZ70" i="1"/>
  <c r="EB70" i="1"/>
  <c r="EA70" i="1"/>
  <c r="ED70" i="1"/>
  <c r="EE70" i="1"/>
  <c r="DT43" i="1"/>
  <c r="DS43" i="1" s="1"/>
  <c r="DW43" i="1"/>
  <c r="EF43" i="1"/>
  <c r="EC43" i="1"/>
  <c r="DV43" i="1"/>
  <c r="DX43" i="1"/>
  <c r="EG43" i="1"/>
  <c r="DZ43" i="1"/>
  <c r="DY43" i="1"/>
  <c r="EB43" i="1"/>
  <c r="ED43" i="1"/>
  <c r="EA43" i="1"/>
  <c r="EE43" i="1"/>
  <c r="DT20" i="1"/>
  <c r="DS20" i="1" s="1"/>
  <c r="DW20" i="1"/>
  <c r="DY20" i="1"/>
  <c r="EF20" i="1"/>
  <c r="DZ20" i="1"/>
  <c r="EG20" i="1"/>
  <c r="DV20" i="1"/>
  <c r="DX20" i="1"/>
  <c r="EC20" i="1"/>
  <c r="ED20" i="1"/>
  <c r="EA20" i="1"/>
  <c r="EB20" i="1"/>
  <c r="EE20" i="1"/>
  <c r="DT12" i="1"/>
  <c r="DS12" i="1" s="1"/>
  <c r="DY12" i="1"/>
  <c r="EG12" i="1"/>
  <c r="DV12" i="1"/>
  <c r="EF12" i="1"/>
  <c r="DW12" i="1"/>
  <c r="DZ12" i="1"/>
  <c r="DX12" i="1"/>
  <c r="EC12" i="1"/>
  <c r="EA12" i="1"/>
  <c r="EB12" i="1"/>
  <c r="ED12" i="1"/>
  <c r="EE12" i="1"/>
  <c r="FF15" i="1"/>
  <c r="FF10" i="1"/>
  <c r="DT11" i="1"/>
  <c r="DS11" i="1" s="1"/>
  <c r="DW11" i="1"/>
  <c r="DX11" i="1"/>
  <c r="EF11" i="1"/>
  <c r="EC11" i="1"/>
  <c r="DZ11" i="1"/>
  <c r="DY11" i="1"/>
  <c r="EG11" i="1"/>
  <c r="DV11" i="1"/>
  <c r="EA11" i="1"/>
  <c r="EB11" i="1"/>
  <c r="ED11" i="1"/>
  <c r="EE11" i="1"/>
  <c r="DA51" i="1"/>
  <c r="CZ8" i="1"/>
  <c r="DM8" i="1"/>
  <c r="DU8" i="1" s="1"/>
  <c r="DI8" i="1"/>
  <c r="DB8" i="1"/>
  <c r="DB51" i="1" s="1"/>
  <c r="AH6" i="1" s="1"/>
  <c r="DE8" i="1"/>
  <c r="DE51" i="1" s="1"/>
  <c r="AH9" i="1" s="1"/>
  <c r="DC8" i="1"/>
  <c r="DC51" i="1" s="1"/>
  <c r="AH7" i="1" s="1"/>
  <c r="DF8" i="1"/>
  <c r="DF51" i="1" s="1"/>
  <c r="AH10" i="1" s="1"/>
  <c r="DL8" i="1"/>
  <c r="DD8" i="1"/>
  <c r="DD51" i="1" s="1"/>
  <c r="AH8" i="1" s="1"/>
  <c r="DJ8" i="1"/>
  <c r="DG8" i="1"/>
  <c r="DG51" i="1" s="1"/>
  <c r="AH11" i="1" s="1"/>
  <c r="DH8" i="1"/>
  <c r="DH51" i="1" s="1"/>
  <c r="AH12" i="1" s="1"/>
  <c r="DK8" i="1"/>
  <c r="CF51" i="1"/>
  <c r="CE8" i="1"/>
  <c r="CE51" i="1" s="1"/>
  <c r="DT49" i="1"/>
  <c r="DS49" i="1" s="1"/>
  <c r="EC49" i="1"/>
  <c r="DW49" i="1"/>
  <c r="DY49" i="1"/>
  <c r="EF49" i="1"/>
  <c r="DZ49" i="1"/>
  <c r="DX49" i="1"/>
  <c r="EG49" i="1"/>
  <c r="DV49" i="1"/>
  <c r="EB49" i="1"/>
  <c r="EA49" i="1"/>
  <c r="ED49" i="1"/>
  <c r="EE49" i="1"/>
  <c r="FS11" i="1"/>
  <c r="DT21" i="1"/>
  <c r="DS21" i="1" s="1"/>
  <c r="DW21" i="1"/>
  <c r="DX21" i="1"/>
  <c r="EF21" i="1"/>
  <c r="EC21" i="1"/>
  <c r="DY21" i="1"/>
  <c r="EG21" i="1"/>
  <c r="DZ21" i="1"/>
  <c r="DV21" i="1"/>
  <c r="EA21" i="1"/>
  <c r="EB21" i="1"/>
  <c r="ED21" i="1"/>
  <c r="EE21" i="1"/>
  <c r="DT61" i="1"/>
  <c r="DS61" i="1" s="1"/>
  <c r="EF61" i="1"/>
  <c r="DZ61" i="1"/>
  <c r="DV61" i="1"/>
  <c r="EC61" i="1"/>
  <c r="DW61" i="1"/>
  <c r="DX61" i="1"/>
  <c r="EG61" i="1"/>
  <c r="DY61" i="1"/>
  <c r="ED61" i="1"/>
  <c r="EB61" i="1"/>
  <c r="EA61" i="1"/>
  <c r="EE61" i="1"/>
  <c r="DT36" i="1"/>
  <c r="DS36" i="1" s="1"/>
  <c r="EG36" i="1"/>
  <c r="EF36" i="1"/>
  <c r="DX36" i="1"/>
  <c r="DW36" i="1"/>
  <c r="DV36" i="1"/>
  <c r="DY36" i="1"/>
  <c r="EC36" i="1"/>
  <c r="DZ36" i="1"/>
  <c r="EB36" i="1"/>
  <c r="EA36" i="1"/>
  <c r="ED36" i="1"/>
  <c r="EE36" i="1"/>
  <c r="EN342" i="1"/>
  <c r="EN341" i="1" s="1"/>
  <c r="EN168" i="1"/>
  <c r="EN167" i="1" s="1"/>
  <c r="EN23" i="1" s="1"/>
  <c r="EO342" i="1"/>
  <c r="EO341" i="1" s="1"/>
  <c r="EO168" i="1"/>
  <c r="EO167" i="1" s="1"/>
  <c r="EO23" i="1" s="1"/>
  <c r="ER342" i="1"/>
  <c r="ER341" i="1" s="1"/>
  <c r="ER168" i="1"/>
  <c r="ER167" i="1" s="1"/>
  <c r="ER23" i="1" s="1"/>
  <c r="EP342" i="1"/>
  <c r="EP341" i="1" s="1"/>
  <c r="EP168" i="1"/>
  <c r="EP167" i="1" s="1"/>
  <c r="EP23" i="1" s="1"/>
  <c r="EU342" i="1"/>
  <c r="EU341" i="1" s="1"/>
  <c r="EU168" i="1"/>
  <c r="EU167" i="1" s="1"/>
  <c r="EU23" i="1" s="1"/>
  <c r="FG71" i="1" l="1"/>
  <c r="FG72" i="1" s="1"/>
  <c r="EB102" i="1"/>
  <c r="AI28" i="1" s="1"/>
  <c r="FH99" i="1" s="1"/>
  <c r="FH10" i="1"/>
  <c r="FH15" i="1"/>
  <c r="FB15" i="1"/>
  <c r="FB10" i="1"/>
  <c r="FG77" i="1"/>
  <c r="FI9" i="1"/>
  <c r="FI7" i="1"/>
  <c r="FI8" i="1" s="1"/>
  <c r="FF46" i="1"/>
  <c r="FF41" i="1"/>
  <c r="FC41" i="1"/>
  <c r="FC46" i="1"/>
  <c r="HC35" i="1"/>
  <c r="FG23" i="1"/>
  <c r="DU51" i="1"/>
  <c r="DT8" i="1"/>
  <c r="DV8" i="1"/>
  <c r="DV51" i="1" s="1"/>
  <c r="AI6" i="1" s="1"/>
  <c r="DX8" i="1"/>
  <c r="DX51" i="1" s="1"/>
  <c r="AI8" i="1" s="1"/>
  <c r="AJ8" i="1" s="1"/>
  <c r="DY8" i="1"/>
  <c r="DY51" i="1" s="1"/>
  <c r="AI9" i="1" s="1"/>
  <c r="AJ9" i="1" s="1"/>
  <c r="EF8" i="1"/>
  <c r="DZ8" i="1"/>
  <c r="DZ51" i="1" s="1"/>
  <c r="AI10" i="1" s="1"/>
  <c r="AJ10" i="1" s="1"/>
  <c r="EC8" i="1"/>
  <c r="EC51" i="1" s="1"/>
  <c r="AI13" i="1" s="1"/>
  <c r="DW8" i="1"/>
  <c r="DW51" i="1" s="1"/>
  <c r="AI7" i="1" s="1"/>
  <c r="AJ7" i="1" s="1"/>
  <c r="EG8" i="1"/>
  <c r="EA8" i="1"/>
  <c r="EA51" i="1" s="1"/>
  <c r="AI11" i="1" s="1"/>
  <c r="AJ11" i="1" s="1"/>
  <c r="EB8" i="1"/>
  <c r="EB51" i="1" s="1"/>
  <c r="AI12" i="1" s="1"/>
  <c r="AJ12" i="1" s="1"/>
  <c r="ED8" i="1"/>
  <c r="EE8" i="1"/>
  <c r="DJ58" i="1"/>
  <c r="DJ102" i="1" s="1"/>
  <c r="AH30" i="1" s="1"/>
  <c r="FJ68" i="1" s="1"/>
  <c r="ED58" i="1"/>
  <c r="ED102" i="1" s="1"/>
  <c r="AI30" i="1" s="1"/>
  <c r="FJ99" i="1" s="1"/>
  <c r="BB58" i="1"/>
  <c r="BB102" i="1" s="1"/>
  <c r="AE30" i="1" s="1"/>
  <c r="BV58" i="1"/>
  <c r="BV102" i="1" s="1"/>
  <c r="AF30" i="1" s="1"/>
  <c r="CP58" i="1"/>
  <c r="CP102" i="1" s="1"/>
  <c r="AG30" i="1" s="1"/>
  <c r="FJ37" i="1" s="1"/>
  <c r="B17" i="1"/>
  <c r="I33" i="1"/>
  <c r="AD14" i="1"/>
  <c r="AD30" i="1" s="1"/>
  <c r="DJ7" i="1"/>
  <c r="DJ51" i="1" s="1"/>
  <c r="AH14" i="1" s="1"/>
  <c r="ED7" i="1"/>
  <c r="CP7" i="1"/>
  <c r="CP51" i="1" s="1"/>
  <c r="AG14" i="1" s="1"/>
  <c r="BV7" i="1"/>
  <c r="BV51" i="1" s="1"/>
  <c r="AF14" i="1" s="1"/>
  <c r="BB7" i="1"/>
  <c r="FI40" i="1"/>
  <c r="FI38" i="1"/>
  <c r="FI39" i="1" s="1"/>
  <c r="FC23" i="1"/>
  <c r="GU35" i="1"/>
  <c r="EK357" i="1"/>
  <c r="EK204" i="1"/>
  <c r="EK202" i="1"/>
  <c r="EK203" i="1" s="1"/>
  <c r="EM199" i="1"/>
  <c r="EM183" i="1"/>
  <c r="EM9" i="1"/>
  <c r="EM7" i="1"/>
  <c r="FU7" i="1"/>
  <c r="HI35" i="1"/>
  <c r="FJ23" i="1"/>
  <c r="FI50" i="1"/>
  <c r="FI81" i="1" s="1"/>
  <c r="FI112" i="1" s="1"/>
  <c r="FJ19" i="1"/>
  <c r="FB68" i="1"/>
  <c r="E11" i="1"/>
  <c r="P10" i="1"/>
  <c r="O10" i="1" s="1"/>
  <c r="FE71" i="1"/>
  <c r="FE69" i="1"/>
  <c r="FE70" i="1" s="1"/>
  <c r="EW168" i="1"/>
  <c r="EK167" i="1"/>
  <c r="GL113" i="1"/>
  <c r="GL108" i="1"/>
  <c r="GL109" i="1"/>
  <c r="GL107" i="1"/>
  <c r="GL112" i="1"/>
  <c r="GL110" i="1"/>
  <c r="DX102" i="1"/>
  <c r="AI24" i="1" s="1"/>
  <c r="FD99" i="1" s="1"/>
  <c r="EK188" i="1"/>
  <c r="EK111" i="1"/>
  <c r="EL206" i="1"/>
  <c r="EL201" i="1"/>
  <c r="FF68" i="1"/>
  <c r="J12" i="1"/>
  <c r="F12" i="1"/>
  <c r="H12" i="1"/>
  <c r="G13" i="1"/>
  <c r="HA35" i="1"/>
  <c r="FF23" i="1"/>
  <c r="CZ51" i="1"/>
  <c r="CY8" i="1"/>
  <c r="CY51" i="1" s="1"/>
  <c r="DI51" i="1"/>
  <c r="AH13" i="1" s="1"/>
  <c r="FI71" i="1"/>
  <c r="FI69" i="1"/>
  <c r="FI70" i="1" s="1"/>
  <c r="FH81" i="1"/>
  <c r="K11" i="1"/>
  <c r="EN6" i="1"/>
  <c r="M11" i="1"/>
  <c r="FB40" i="1"/>
  <c r="FB38" i="1"/>
  <c r="DV102" i="1"/>
  <c r="AI22" i="1" s="1"/>
  <c r="FD69" i="1"/>
  <c r="FD70" i="1" s="1"/>
  <c r="FD71" i="1"/>
  <c r="HM35" i="1"/>
  <c r="FL23" i="1"/>
  <c r="HG35" i="1"/>
  <c r="FI23" i="1"/>
  <c r="FE23" i="1"/>
  <c r="GY35" i="1"/>
  <c r="BA51" i="1"/>
  <c r="AE13" i="1" s="1"/>
  <c r="FZ4" i="1"/>
  <c r="EC102" i="1"/>
  <c r="AI29" i="1" s="1"/>
  <c r="FI99" i="1" s="1"/>
  <c r="HE35" i="1"/>
  <c r="FH23" i="1"/>
  <c r="EL123" i="1"/>
  <c r="EL122" i="1"/>
  <c r="EL127" i="1"/>
  <c r="EL124" i="1"/>
  <c r="EL125" i="1"/>
  <c r="EL120" i="1"/>
  <c r="EL118" i="1"/>
  <c r="EL116" i="1"/>
  <c r="EL114" i="1"/>
  <c r="EL113" i="1"/>
  <c r="EL112" i="1"/>
  <c r="EL121" i="1"/>
  <c r="EL119" i="1"/>
  <c r="EL117" i="1"/>
  <c r="EL115" i="1"/>
  <c r="EL10" i="1"/>
  <c r="EL15" i="1"/>
  <c r="FT17" i="1" s="1"/>
  <c r="FC71" i="1"/>
  <c r="FC69" i="1"/>
  <c r="FC70" i="1" s="1"/>
  <c r="GW35" i="1"/>
  <c r="FD23" i="1"/>
  <c r="FM23" i="1"/>
  <c r="HO35" i="1"/>
  <c r="GG20" i="1"/>
  <c r="FD10" i="1"/>
  <c r="FD15" i="1"/>
  <c r="FK23" i="1"/>
  <c r="HK35" i="1"/>
  <c r="EW349" i="1"/>
  <c r="EK342" i="1"/>
  <c r="EA102" i="1"/>
  <c r="AI27" i="1" s="1"/>
  <c r="DY102" i="1"/>
  <c r="AI25" i="1" s="1"/>
  <c r="FE99" i="1" s="1"/>
  <c r="FT6" i="1"/>
  <c r="FC15" i="1"/>
  <c r="FC10" i="1"/>
  <c r="FE40" i="1"/>
  <c r="FE38" i="1"/>
  <c r="FE39" i="1" s="1"/>
  <c r="DZ102" i="1"/>
  <c r="AI26" i="1" s="1"/>
  <c r="FF99" i="1" s="1"/>
  <c r="DW102" i="1"/>
  <c r="AI23" i="1" s="1"/>
  <c r="FC99" i="1" s="1"/>
  <c r="FH69" i="1"/>
  <c r="FH70" i="1" s="1"/>
  <c r="FH71" i="1"/>
  <c r="FD41" i="1"/>
  <c r="FD46" i="1"/>
  <c r="FH41" i="1"/>
  <c r="FH46" i="1"/>
  <c r="FG41" i="1"/>
  <c r="FG46" i="1"/>
  <c r="FS17" i="1"/>
  <c r="FJ6" i="1" l="1"/>
  <c r="FJ7" i="1" s="1"/>
  <c r="FJ8" i="1" s="1"/>
  <c r="AJ6" i="1"/>
  <c r="AJ22" i="1"/>
  <c r="AJ28" i="1"/>
  <c r="AJ29" i="1"/>
  <c r="AJ25" i="1"/>
  <c r="ED51" i="1"/>
  <c r="AI14" i="1" s="1"/>
  <c r="AJ23" i="1"/>
  <c r="EK310" i="1"/>
  <c r="EK333" i="1"/>
  <c r="EK281" i="1"/>
  <c r="EK302" i="1"/>
  <c r="EK205" i="1"/>
  <c r="FE46" i="1"/>
  <c r="FE41" i="1"/>
  <c r="FH77" i="1"/>
  <c r="FH72" i="1"/>
  <c r="FE72" i="1"/>
  <c r="FE77" i="1"/>
  <c r="EL111" i="1"/>
  <c r="FT16" i="1" s="1"/>
  <c r="FT15" i="1" s="1"/>
  <c r="HH35" i="1"/>
  <c r="FJ40" i="1"/>
  <c r="FJ38" i="1"/>
  <c r="FJ39" i="1" s="1"/>
  <c r="EW342" i="1"/>
  <c r="EK341" i="1"/>
  <c r="EW341" i="1" s="1"/>
  <c r="GZ35" i="1"/>
  <c r="EM206" i="1"/>
  <c r="EM201" i="1"/>
  <c r="FJ9" i="1"/>
  <c r="HD35" i="1"/>
  <c r="FI10" i="1"/>
  <c r="FI15" i="1"/>
  <c r="FC77" i="1"/>
  <c r="FC72" i="1"/>
  <c r="FB99" i="1"/>
  <c r="FF71" i="1"/>
  <c r="FF69" i="1"/>
  <c r="FF70" i="1" s="1"/>
  <c r="EW167" i="1"/>
  <c r="EK23" i="1"/>
  <c r="E12" i="1"/>
  <c r="P11" i="1"/>
  <c r="FE102" i="1"/>
  <c r="FE100" i="1"/>
  <c r="FE101" i="1" s="1"/>
  <c r="FC102" i="1"/>
  <c r="FC100" i="1"/>
  <c r="FC101" i="1" s="1"/>
  <c r="FG99" i="1"/>
  <c r="AJ27" i="1"/>
  <c r="GX35" i="1"/>
  <c r="HF35" i="1"/>
  <c r="HN35" i="1"/>
  <c r="FB39" i="1"/>
  <c r="FH112" i="1"/>
  <c r="HB35" i="1"/>
  <c r="K12" i="1"/>
  <c r="M12" i="1"/>
  <c r="EO6" i="1"/>
  <c r="EL357" i="1"/>
  <c r="EL204" i="1"/>
  <c r="EL202" i="1"/>
  <c r="EL203" i="1" s="1"/>
  <c r="AJ24" i="1"/>
  <c r="FB71" i="1"/>
  <c r="FB69" i="1"/>
  <c r="FB70" i="1" s="1"/>
  <c r="EM8" i="1"/>
  <c r="AJ30" i="1"/>
  <c r="DT51" i="1"/>
  <c r="DS8" i="1"/>
  <c r="DS51" i="1" s="1"/>
  <c r="FF102" i="1"/>
  <c r="FF100" i="1"/>
  <c r="FF101" i="1" s="1"/>
  <c r="HL35" i="1"/>
  <c r="HP35" i="1"/>
  <c r="EL188" i="1"/>
  <c r="FI102" i="1"/>
  <c r="FI100" i="1"/>
  <c r="FI101" i="1" s="1"/>
  <c r="AJ13" i="1"/>
  <c r="FD77" i="1"/>
  <c r="FD72" i="1"/>
  <c r="EN199" i="1"/>
  <c r="EN183" i="1"/>
  <c r="EN9" i="1"/>
  <c r="FV11" i="1" s="1"/>
  <c r="FV7" i="1"/>
  <c r="EN7" i="1"/>
  <c r="EN8" i="1" s="1"/>
  <c r="FI72" i="1"/>
  <c r="FI77" i="1"/>
  <c r="J13" i="1"/>
  <c r="F13" i="1"/>
  <c r="G14" i="1"/>
  <c r="H13" i="1"/>
  <c r="AJ26" i="1"/>
  <c r="FS16" i="1"/>
  <c r="FJ50" i="1"/>
  <c r="FJ81" i="1" s="1"/>
  <c r="FJ112" i="1" s="1"/>
  <c r="FK19" i="1"/>
  <c r="HJ35" i="1"/>
  <c r="FU11" i="1"/>
  <c r="GV35" i="1"/>
  <c r="FI46" i="1"/>
  <c r="FI41" i="1"/>
  <c r="EE58" i="1"/>
  <c r="EE102" i="1" s="1"/>
  <c r="AI31" i="1" s="1"/>
  <c r="FK99" i="1" s="1"/>
  <c r="DK58" i="1"/>
  <c r="DK102" i="1" s="1"/>
  <c r="AH31" i="1" s="1"/>
  <c r="FK68" i="1" s="1"/>
  <c r="CQ58" i="1"/>
  <c r="CQ102" i="1" s="1"/>
  <c r="AG31" i="1" s="1"/>
  <c r="FK37" i="1" s="1"/>
  <c r="BW58" i="1"/>
  <c r="BW102" i="1" s="1"/>
  <c r="AF31" i="1" s="1"/>
  <c r="FK6" i="1" s="1"/>
  <c r="BC58" i="1"/>
  <c r="BC102" i="1" s="1"/>
  <c r="AE31" i="1" s="1"/>
  <c r="I34" i="1"/>
  <c r="AD15" i="1"/>
  <c r="AD31" i="1" s="1"/>
  <c r="EE7" i="1"/>
  <c r="EE51" i="1" s="1"/>
  <c r="AI15" i="1" s="1"/>
  <c r="DK7" i="1"/>
  <c r="DK51" i="1" s="1"/>
  <c r="AH15" i="1" s="1"/>
  <c r="CQ7" i="1"/>
  <c r="CQ51" i="1" s="1"/>
  <c r="AG15" i="1" s="1"/>
  <c r="BW7" i="1"/>
  <c r="BW51" i="1" s="1"/>
  <c r="AF15" i="1" s="1"/>
  <c r="BC7" i="1"/>
  <c r="B18" i="1"/>
  <c r="FJ102" i="1"/>
  <c r="FJ100" i="1"/>
  <c r="FJ101" i="1" s="1"/>
  <c r="FH102" i="1"/>
  <c r="FH100" i="1"/>
  <c r="FH101" i="1" s="1"/>
  <c r="FD102" i="1"/>
  <c r="FD100" i="1"/>
  <c r="FD101" i="1" s="1"/>
  <c r="FU6" i="1"/>
  <c r="BB51" i="1"/>
  <c r="AE14" i="1" s="1"/>
  <c r="GA4" i="1"/>
  <c r="FJ71" i="1"/>
  <c r="FJ69" i="1"/>
  <c r="FJ70" i="1" s="1"/>
  <c r="AJ14" i="1" l="1"/>
  <c r="FB72" i="1"/>
  <c r="FB77" i="1"/>
  <c r="FJ103" i="1"/>
  <c r="FJ108" i="1"/>
  <c r="FC103" i="1"/>
  <c r="FC108" i="1"/>
  <c r="FE108" i="1"/>
  <c r="FE103" i="1"/>
  <c r="FD108" i="1"/>
  <c r="FD103" i="1"/>
  <c r="FJ46" i="1"/>
  <c r="FJ41" i="1"/>
  <c r="FH108" i="1"/>
  <c r="FH103" i="1"/>
  <c r="EN125" i="1"/>
  <c r="EN127" i="1"/>
  <c r="EN124" i="1"/>
  <c r="EN122" i="1"/>
  <c r="EN121" i="1"/>
  <c r="EN119" i="1"/>
  <c r="EN117" i="1"/>
  <c r="EN115" i="1"/>
  <c r="EN123" i="1"/>
  <c r="EN112" i="1"/>
  <c r="EN120" i="1"/>
  <c r="EN118" i="1"/>
  <c r="EN116" i="1"/>
  <c r="EN114" i="1"/>
  <c r="EN113" i="1"/>
  <c r="EN15" i="1"/>
  <c r="FV17" i="1" s="1"/>
  <c r="EN10" i="1"/>
  <c r="EL333" i="1"/>
  <c r="EL158" i="1" s="1"/>
  <c r="EL302" i="1"/>
  <c r="EL310" i="1"/>
  <c r="EL135" i="1" s="1"/>
  <c r="EL281" i="1"/>
  <c r="EL205" i="1"/>
  <c r="FF72" i="1"/>
  <c r="FF77" i="1"/>
  <c r="FJ15" i="1"/>
  <c r="FJ10" i="1"/>
  <c r="FK102" i="1"/>
  <c r="FK100" i="1"/>
  <c r="FK101" i="1" s="1"/>
  <c r="EN201" i="1"/>
  <c r="EN206" i="1"/>
  <c r="FI108" i="1"/>
  <c r="FI103" i="1"/>
  <c r="FF103" i="1"/>
  <c r="FF108" i="1"/>
  <c r="BC51" i="1"/>
  <c r="AE15" i="1" s="1"/>
  <c r="AJ15" i="1" s="1"/>
  <c r="GB4" i="1"/>
  <c r="FK9" i="1"/>
  <c r="FK7" i="1"/>
  <c r="FK8" i="1" s="1"/>
  <c r="FS15" i="1"/>
  <c r="G15" i="1"/>
  <c r="H14" i="1"/>
  <c r="F14" i="1"/>
  <c r="J14" i="1"/>
  <c r="FV6" i="1"/>
  <c r="FG102" i="1"/>
  <c r="FG100" i="1"/>
  <c r="FG101" i="1" s="1"/>
  <c r="E13" i="1"/>
  <c r="P12" i="1"/>
  <c r="O12" i="1" s="1"/>
  <c r="FB102" i="1"/>
  <c r="FB100" i="1"/>
  <c r="FB101" i="1" s="1"/>
  <c r="GU20" i="1"/>
  <c r="EK301" i="1"/>
  <c r="EK135" i="1"/>
  <c r="EF58" i="1"/>
  <c r="EF102" i="1" s="1"/>
  <c r="AI32" i="1" s="1"/>
  <c r="FL99" i="1" s="1"/>
  <c r="DL58" i="1"/>
  <c r="DL102" i="1" s="1"/>
  <c r="AH32" i="1" s="1"/>
  <c r="FL68" i="1" s="1"/>
  <c r="CR58" i="1"/>
  <c r="CR102" i="1" s="1"/>
  <c r="AG32" i="1" s="1"/>
  <c r="BX58" i="1"/>
  <c r="BX102" i="1" s="1"/>
  <c r="AF32" i="1" s="1"/>
  <c r="BD58" i="1"/>
  <c r="BD102" i="1" s="1"/>
  <c r="AE32" i="1" s="1"/>
  <c r="I35" i="1"/>
  <c r="B19" i="1"/>
  <c r="AD16" i="1"/>
  <c r="AD32" i="1" s="1"/>
  <c r="EF7" i="1"/>
  <c r="EF51" i="1" s="1"/>
  <c r="AI16" i="1" s="1"/>
  <c r="DL7" i="1"/>
  <c r="DL51" i="1" s="1"/>
  <c r="AH16" i="1" s="1"/>
  <c r="CR7" i="1"/>
  <c r="CR51" i="1" s="1"/>
  <c r="AG16" i="1" s="1"/>
  <c r="BX7" i="1"/>
  <c r="BX51" i="1" s="1"/>
  <c r="AF16" i="1" s="1"/>
  <c r="BD7" i="1"/>
  <c r="FK40" i="1"/>
  <c r="FK38" i="1"/>
  <c r="FK39" i="1" s="1"/>
  <c r="FK50" i="1"/>
  <c r="FK81" i="1" s="1"/>
  <c r="FK112" i="1" s="1"/>
  <c r="FL19" i="1"/>
  <c r="EM122" i="1"/>
  <c r="EM125" i="1"/>
  <c r="EM120" i="1"/>
  <c r="EM118" i="1"/>
  <c r="EM116" i="1"/>
  <c r="EM114" i="1"/>
  <c r="EM113" i="1"/>
  <c r="EM121" i="1"/>
  <c r="EM119" i="1"/>
  <c r="EM117" i="1"/>
  <c r="EM115" i="1"/>
  <c r="EM124" i="1"/>
  <c r="EM127" i="1"/>
  <c r="EM123" i="1"/>
  <c r="EM112" i="1"/>
  <c r="EM15" i="1"/>
  <c r="EM10" i="1"/>
  <c r="GS35" i="1"/>
  <c r="EW23" i="1"/>
  <c r="FB23" i="1"/>
  <c r="FN23" i="1" s="1"/>
  <c r="FJ72" i="1"/>
  <c r="FJ77" i="1"/>
  <c r="FK71" i="1"/>
  <c r="FK69" i="1"/>
  <c r="FK70" i="1" s="1"/>
  <c r="M13" i="1"/>
  <c r="K13" i="1"/>
  <c r="EP6" i="1"/>
  <c r="FB46" i="1"/>
  <c r="FB41" i="1"/>
  <c r="EM357" i="1"/>
  <c r="EM202" i="1"/>
  <c r="EM204" i="1"/>
  <c r="EK275" i="1"/>
  <c r="EK106" i="1"/>
  <c r="AJ31" i="1"/>
  <c r="EO199" i="1"/>
  <c r="EO183" i="1"/>
  <c r="EO9" i="1"/>
  <c r="FW7" i="1"/>
  <c r="EO7" i="1"/>
  <c r="EO8" i="1" s="1"/>
  <c r="O11" i="1"/>
  <c r="EK362" i="1"/>
  <c r="EK158" i="1"/>
  <c r="FL6" i="1" l="1"/>
  <c r="FG103" i="1"/>
  <c r="FG108" i="1"/>
  <c r="FK15" i="1"/>
  <c r="FK10" i="1"/>
  <c r="EO127" i="1"/>
  <c r="EO124" i="1"/>
  <c r="EO123" i="1"/>
  <c r="EO125" i="1"/>
  <c r="EO112" i="1"/>
  <c r="EO121" i="1"/>
  <c r="EO119" i="1"/>
  <c r="EO117" i="1"/>
  <c r="EO115" i="1"/>
  <c r="EO120" i="1"/>
  <c r="EO118" i="1"/>
  <c r="EO116" i="1"/>
  <c r="EO114" i="1"/>
  <c r="EO122" i="1"/>
  <c r="EO113" i="1"/>
  <c r="EO10" i="1"/>
  <c r="EO15" i="1"/>
  <c r="FW17" i="1" s="1"/>
  <c r="FK41" i="1"/>
  <c r="FK46" i="1"/>
  <c r="FK103" i="1"/>
  <c r="FK108" i="1"/>
  <c r="FU17" i="1"/>
  <c r="FL50" i="1"/>
  <c r="FL81" i="1" s="1"/>
  <c r="FL112" i="1" s="1"/>
  <c r="FM19" i="1"/>
  <c r="EG58" i="1"/>
  <c r="EG102" i="1" s="1"/>
  <c r="AI33" i="1" s="1"/>
  <c r="AI34" i="1" s="1"/>
  <c r="DM58" i="1"/>
  <c r="DM102" i="1" s="1"/>
  <c r="AH33" i="1" s="1"/>
  <c r="AH34" i="1" s="1"/>
  <c r="CS58" i="1"/>
  <c r="CS102" i="1" s="1"/>
  <c r="AG33" i="1" s="1"/>
  <c r="BY58" i="1"/>
  <c r="BY102" i="1" s="1"/>
  <c r="AF33" i="1" s="1"/>
  <c r="AF34" i="1" s="1"/>
  <c r="BE58" i="1"/>
  <c r="BE102" i="1" s="1"/>
  <c r="AE33" i="1" s="1"/>
  <c r="AE34" i="1" s="1"/>
  <c r="I36" i="1"/>
  <c r="AD17" i="1"/>
  <c r="AD33" i="1" s="1"/>
  <c r="EG7" i="1"/>
  <c r="EG51" i="1" s="1"/>
  <c r="AI17" i="1" s="1"/>
  <c r="AI18" i="1" s="1"/>
  <c r="DM7" i="1"/>
  <c r="DM51" i="1" s="1"/>
  <c r="AH17" i="1" s="1"/>
  <c r="AH18" i="1" s="1"/>
  <c r="CS7" i="1"/>
  <c r="CS51" i="1" s="1"/>
  <c r="AG17" i="1" s="1"/>
  <c r="AG18" i="1" s="1"/>
  <c r="BY7" i="1"/>
  <c r="BY51" i="1" s="1"/>
  <c r="AF17" i="1" s="1"/>
  <c r="AF18" i="1" s="1"/>
  <c r="BE7" i="1"/>
  <c r="FW6" i="1"/>
  <c r="EO206" i="1"/>
  <c r="EO201" i="1"/>
  <c r="EK100" i="1"/>
  <c r="EM111" i="1"/>
  <c r="FL69" i="1"/>
  <c r="FL70" i="1" s="1"/>
  <c r="FL71" i="1"/>
  <c r="FB103" i="1"/>
  <c r="FB108" i="1"/>
  <c r="G16" i="1"/>
  <c r="J15" i="1"/>
  <c r="F15" i="1"/>
  <c r="H15" i="1"/>
  <c r="EN204" i="1"/>
  <c r="EN202" i="1"/>
  <c r="EN203" i="1" s="1"/>
  <c r="EN357" i="1"/>
  <c r="EP199" i="1"/>
  <c r="EP183" i="1"/>
  <c r="EP9" i="1"/>
  <c r="FX11" i="1" s="1"/>
  <c r="EP7" i="1"/>
  <c r="EP8" i="1" s="1"/>
  <c r="FX7" i="1"/>
  <c r="GT35" i="1"/>
  <c r="HQ35" i="1"/>
  <c r="FW11" i="1"/>
  <c r="EM203" i="1"/>
  <c r="BD51" i="1"/>
  <c r="AE16" i="1" s="1"/>
  <c r="AJ16" i="1" s="1"/>
  <c r="GC4" i="1"/>
  <c r="AJ32" i="1"/>
  <c r="FL102" i="1"/>
  <c r="FL100" i="1"/>
  <c r="FL101" i="1" s="1"/>
  <c r="E14" i="1"/>
  <c r="P13" i="1"/>
  <c r="M14" i="1"/>
  <c r="K14" i="1"/>
  <c r="EQ6" i="1"/>
  <c r="GS20" i="1"/>
  <c r="EL362" i="1"/>
  <c r="EL301" i="1"/>
  <c r="EK207" i="1"/>
  <c r="FK77" i="1"/>
  <c r="FK72" i="1"/>
  <c r="EM188" i="1"/>
  <c r="FL7" i="1"/>
  <c r="FL8" i="1" s="1"/>
  <c r="FL9" i="1"/>
  <c r="FS34" i="1"/>
  <c r="EK126" i="1"/>
  <c r="EL106" i="1"/>
  <c r="EL100" i="1" s="1"/>
  <c r="EL275" i="1"/>
  <c r="EN111" i="1"/>
  <c r="FV16" i="1" s="1"/>
  <c r="FV15" i="1" s="1"/>
  <c r="FL37" i="1"/>
  <c r="GU19" i="1"/>
  <c r="GV20" i="1"/>
  <c r="FT34" i="1"/>
  <c r="FT33" i="1" s="1"/>
  <c r="EL126" i="1"/>
  <c r="EN188" i="1"/>
  <c r="FM37" i="1" l="1"/>
  <c r="FM38" i="1" s="1"/>
  <c r="FM39" i="1" s="1"/>
  <c r="AG34" i="1"/>
  <c r="EP123" i="1"/>
  <c r="EP122" i="1"/>
  <c r="EP120" i="1"/>
  <c r="EP118" i="1"/>
  <c r="EP116" i="1"/>
  <c r="EP114" i="1"/>
  <c r="EP113" i="1"/>
  <c r="EP125" i="1"/>
  <c r="EP127" i="1"/>
  <c r="EP112" i="1"/>
  <c r="EP124" i="1"/>
  <c r="EP121" i="1"/>
  <c r="EP119" i="1"/>
  <c r="EP117" i="1"/>
  <c r="EP115" i="1"/>
  <c r="EP10" i="1"/>
  <c r="EP15" i="1"/>
  <c r="FX17" i="1" s="1"/>
  <c r="FL10" i="1"/>
  <c r="FL15" i="1"/>
  <c r="EN281" i="1"/>
  <c r="EN310" i="1"/>
  <c r="EN135" i="1" s="1"/>
  <c r="EN333" i="1"/>
  <c r="EN158" i="1" s="1"/>
  <c r="EN205" i="1"/>
  <c r="EN302" i="1"/>
  <c r="FL108" i="1"/>
  <c r="FL103" i="1"/>
  <c r="FL77" i="1"/>
  <c r="FL72" i="1"/>
  <c r="GV19" i="1"/>
  <c r="GY20" i="1"/>
  <c r="FS33" i="1"/>
  <c r="K15" i="1"/>
  <c r="M15" i="1"/>
  <c r="ER6" i="1"/>
  <c r="EO357" i="1"/>
  <c r="EO204" i="1"/>
  <c r="EO202" i="1"/>
  <c r="EO203" i="1" s="1"/>
  <c r="FM68" i="1"/>
  <c r="EQ199" i="1"/>
  <c r="EQ183" i="1"/>
  <c r="EQ9" i="1"/>
  <c r="FY11" i="1" s="1"/>
  <c r="FY7" i="1"/>
  <c r="EQ7" i="1"/>
  <c r="EQ8" i="1" s="1"/>
  <c r="EM333" i="1"/>
  <c r="EM302" i="1"/>
  <c r="EM281" i="1"/>
  <c r="EM205" i="1"/>
  <c r="EM310" i="1"/>
  <c r="EL207" i="1"/>
  <c r="EK363" i="1"/>
  <c r="EK364" i="1" s="1"/>
  <c r="EK331" i="1"/>
  <c r="GT20" i="1"/>
  <c r="GS19" i="1"/>
  <c r="FX6" i="1"/>
  <c r="EP206" i="1"/>
  <c r="EP201" i="1"/>
  <c r="G17" i="1"/>
  <c r="J16" i="1"/>
  <c r="F16" i="1"/>
  <c r="H16" i="1"/>
  <c r="FU16" i="1"/>
  <c r="AJ33" i="1"/>
  <c r="FM99" i="1"/>
  <c r="FL40" i="1"/>
  <c r="FL38" i="1"/>
  <c r="FN37" i="1"/>
  <c r="EL32" i="1"/>
  <c r="O13" i="1"/>
  <c r="HR35" i="1"/>
  <c r="EK32" i="1"/>
  <c r="BE51" i="1"/>
  <c r="AE17" i="1" s="1"/>
  <c r="GD4" i="1"/>
  <c r="FM6" i="1"/>
  <c r="E15" i="1"/>
  <c r="P14" i="1"/>
  <c r="O14" i="1" s="1"/>
  <c r="FM40" i="1"/>
  <c r="FM50" i="1"/>
  <c r="FN19" i="1"/>
  <c r="EO188" i="1"/>
  <c r="EO111" i="1"/>
  <c r="FW16" i="1" s="1"/>
  <c r="FW15" i="1" s="1"/>
  <c r="EN301" i="1" l="1"/>
  <c r="FN38" i="1"/>
  <c r="FM46" i="1"/>
  <c r="FM41" i="1"/>
  <c r="AJ17" i="1"/>
  <c r="AJ34" i="1"/>
  <c r="AK33" i="1" s="1"/>
  <c r="EP357" i="1"/>
  <c r="EP202" i="1"/>
  <c r="EP203" i="1" s="1"/>
  <c r="EP204" i="1"/>
  <c r="EQ206" i="1"/>
  <c r="EQ201" i="1"/>
  <c r="HA20" i="1"/>
  <c r="EK189" i="1"/>
  <c r="EK190" i="1" s="1"/>
  <c r="EK12" i="1"/>
  <c r="EK156" i="1"/>
  <c r="EL189" i="1"/>
  <c r="EL190" i="1" s="1"/>
  <c r="EL12" i="1"/>
  <c r="EL156" i="1"/>
  <c r="FL39" i="1"/>
  <c r="K16" i="1"/>
  <c r="M16" i="1"/>
  <c r="ES6" i="1"/>
  <c r="EK371" i="1"/>
  <c r="EK365" i="1"/>
  <c r="EK366" i="1" s="1"/>
  <c r="EK367" i="1" s="1"/>
  <c r="EM135" i="1"/>
  <c r="EM301" i="1"/>
  <c r="FY6" i="1"/>
  <c r="EP111" i="1"/>
  <c r="FX16" i="1" s="1"/>
  <c r="FX15" i="1" s="1"/>
  <c r="EQ122" i="1"/>
  <c r="EQ125" i="1"/>
  <c r="EQ123" i="1"/>
  <c r="EQ120" i="1"/>
  <c r="EQ118" i="1"/>
  <c r="EQ116" i="1"/>
  <c r="EQ114" i="1"/>
  <c r="EQ113" i="1"/>
  <c r="EQ127" i="1"/>
  <c r="EQ124" i="1"/>
  <c r="EQ121" i="1"/>
  <c r="EQ119" i="1"/>
  <c r="EQ117" i="1"/>
  <c r="EQ115" i="1"/>
  <c r="EQ112" i="1"/>
  <c r="EQ15" i="1"/>
  <c r="EQ10" i="1"/>
  <c r="FM81" i="1"/>
  <c r="FN50" i="1"/>
  <c r="FM9" i="1"/>
  <c r="FN9" i="1" s="1"/>
  <c r="FM7" i="1"/>
  <c r="FN7" i="1" s="1"/>
  <c r="FN6" i="1"/>
  <c r="FO19" i="1" s="1"/>
  <c r="FN40" i="1"/>
  <c r="FM102" i="1"/>
  <c r="FN102" i="1" s="1"/>
  <c r="FM100" i="1"/>
  <c r="FN100" i="1" s="1"/>
  <c r="FN99" i="1"/>
  <c r="FU15" i="1"/>
  <c r="J17" i="1"/>
  <c r="F17" i="1"/>
  <c r="G18" i="1"/>
  <c r="H17" i="1"/>
  <c r="EL363" i="1"/>
  <c r="EL364" i="1" s="1"/>
  <c r="EL331" i="1"/>
  <c r="EL335" i="1" s="1"/>
  <c r="EL339" i="1" s="1"/>
  <c r="EM362" i="1"/>
  <c r="EM158" i="1"/>
  <c r="GY19" i="1"/>
  <c r="GZ20" i="1"/>
  <c r="FV34" i="1"/>
  <c r="FV33" i="1" s="1"/>
  <c r="EN126" i="1"/>
  <c r="E16" i="1"/>
  <c r="P15" i="1"/>
  <c r="O15" i="1" s="1"/>
  <c r="FO37" i="1"/>
  <c r="EK335" i="1"/>
  <c r="EM275" i="1"/>
  <c r="EM106" i="1"/>
  <c r="FM71" i="1"/>
  <c r="FN71" i="1" s="1"/>
  <c r="FO71" i="1" s="1"/>
  <c r="FM69" i="1"/>
  <c r="FN69" i="1" s="1"/>
  <c r="FN68" i="1"/>
  <c r="ER199" i="1"/>
  <c r="ER183" i="1"/>
  <c r="FZ7" i="1"/>
  <c r="ER9" i="1"/>
  <c r="FZ11" i="1" s="1"/>
  <c r="ER7" i="1"/>
  <c r="ER8" i="1" s="1"/>
  <c r="EN275" i="1"/>
  <c r="EN207" i="1" s="1"/>
  <c r="EN363" i="1" s="1"/>
  <c r="EN106" i="1"/>
  <c r="EN100" i="1" s="1"/>
  <c r="EP188" i="1"/>
  <c r="GT19" i="1"/>
  <c r="EO310" i="1"/>
  <c r="EO135" i="1" s="1"/>
  <c r="EO302" i="1"/>
  <c r="EO333" i="1"/>
  <c r="EO158" i="1" s="1"/>
  <c r="EO281" i="1"/>
  <c r="EO205" i="1"/>
  <c r="EN362" i="1"/>
  <c r="EN364" i="1" l="1"/>
  <c r="EN371" i="1" s="1"/>
  <c r="FO9" i="1"/>
  <c r="FO50" i="1"/>
  <c r="EP333" i="1"/>
  <c r="EP158" i="1" s="1"/>
  <c r="EP302" i="1"/>
  <c r="EP310" i="1"/>
  <c r="EP281" i="1"/>
  <c r="EP205" i="1"/>
  <c r="ER125" i="1"/>
  <c r="ER127" i="1"/>
  <c r="ER124" i="1"/>
  <c r="ER121" i="1"/>
  <c r="ER119" i="1"/>
  <c r="ER117" i="1"/>
  <c r="ER115" i="1"/>
  <c r="ER112" i="1"/>
  <c r="ER120" i="1"/>
  <c r="ER118" i="1"/>
  <c r="ER116" i="1"/>
  <c r="ER114" i="1"/>
  <c r="ER122" i="1"/>
  <c r="ER113" i="1"/>
  <c r="ER123" i="1"/>
  <c r="ER15" i="1"/>
  <c r="FZ17" i="1" s="1"/>
  <c r="ER10" i="1"/>
  <c r="EO275" i="1"/>
  <c r="EO106" i="1"/>
  <c r="EO100" i="1" s="1"/>
  <c r="K17" i="1"/>
  <c r="M17" i="1"/>
  <c r="ET6" i="1"/>
  <c r="FY17" i="1"/>
  <c r="EM207" i="1"/>
  <c r="EL191" i="1"/>
  <c r="EL192" i="1" s="1"/>
  <c r="EL193" i="1" s="1"/>
  <c r="EN331" i="1"/>
  <c r="EN335" i="1" s="1"/>
  <c r="EN339" i="1" s="1"/>
  <c r="EO301" i="1"/>
  <c r="ER206" i="1"/>
  <c r="ER201" i="1"/>
  <c r="FM70" i="1"/>
  <c r="J18" i="1"/>
  <c r="F18" i="1"/>
  <c r="G19" i="1"/>
  <c r="H18" i="1"/>
  <c r="GW20" i="1"/>
  <c r="FO102" i="1"/>
  <c r="FM8" i="1"/>
  <c r="FM112" i="1"/>
  <c r="FN112" i="1" s="1"/>
  <c r="FO112" i="1" s="1"/>
  <c r="FN81" i="1"/>
  <c r="FO81" i="1" s="1"/>
  <c r="HC20" i="1"/>
  <c r="FU34" i="1"/>
  <c r="EM126" i="1"/>
  <c r="ES199" i="1"/>
  <c r="ES183" i="1"/>
  <c r="ES7" i="1"/>
  <c r="ES8" i="1" s="1"/>
  <c r="GA7" i="1"/>
  <c r="ES9" i="1"/>
  <c r="GA11" i="1" s="1"/>
  <c r="FL41" i="1"/>
  <c r="FL46" i="1"/>
  <c r="FN46" i="1" s="1"/>
  <c r="FO46" i="1" s="1"/>
  <c r="FN39" i="1"/>
  <c r="EK160" i="1"/>
  <c r="EK13" i="1"/>
  <c r="EN365" i="1"/>
  <c r="EN366" i="1" s="1"/>
  <c r="EN367" i="1" s="1"/>
  <c r="FZ6" i="1"/>
  <c r="EM100" i="1"/>
  <c r="E17" i="1"/>
  <c r="P16" i="1"/>
  <c r="O16" i="1" s="1"/>
  <c r="EL365" i="1"/>
  <c r="EL366" i="1" s="1"/>
  <c r="EL367" i="1" s="1"/>
  <c r="EL371" i="1"/>
  <c r="FP100" i="1"/>
  <c r="FM101" i="1"/>
  <c r="FO6" i="1"/>
  <c r="FO54" i="1"/>
  <c r="FO116" i="1"/>
  <c r="FO85" i="1"/>
  <c r="FO23" i="1"/>
  <c r="EO362" i="1"/>
  <c r="FW34" i="1"/>
  <c r="FW33" i="1" s="1"/>
  <c r="EO126" i="1"/>
  <c r="EN32" i="1"/>
  <c r="FO68" i="1"/>
  <c r="EK339" i="1"/>
  <c r="GZ19" i="1"/>
  <c r="EL351" i="1"/>
  <c r="EL353" i="1" s="1"/>
  <c r="EL356" i="1" s="1"/>
  <c r="EL358" i="1" s="1"/>
  <c r="FO99" i="1"/>
  <c r="FO40" i="1"/>
  <c r="EQ188" i="1"/>
  <c r="EL160" i="1"/>
  <c r="EL164" i="1" s="1"/>
  <c r="EL13" i="1"/>
  <c r="EL17" i="1" s="1"/>
  <c r="EL21" i="1" s="1"/>
  <c r="FB105" i="1"/>
  <c r="FB74" i="1"/>
  <c r="FB43" i="1"/>
  <c r="GS27" i="1"/>
  <c r="FB12" i="1"/>
  <c r="HB20" i="1"/>
  <c r="HA19" i="1"/>
  <c r="AJ18" i="1"/>
  <c r="FC105" i="1"/>
  <c r="FC106" i="1" s="1"/>
  <c r="FC110" i="1" s="1"/>
  <c r="FC114" i="1" s="1"/>
  <c r="FC74" i="1"/>
  <c r="FC75" i="1" s="1"/>
  <c r="FC79" i="1" s="1"/>
  <c r="FC83" i="1" s="1"/>
  <c r="FC43" i="1"/>
  <c r="FC44" i="1" s="1"/>
  <c r="FC48" i="1" s="1"/>
  <c r="FC52" i="1" s="1"/>
  <c r="GU27" i="1"/>
  <c r="FC12" i="1"/>
  <c r="FC13" i="1" s="1"/>
  <c r="FC17" i="1" s="1"/>
  <c r="FC21" i="1" s="1"/>
  <c r="AK34" i="1"/>
  <c r="AK29" i="1"/>
  <c r="AK22" i="1"/>
  <c r="AK23" i="1"/>
  <c r="AK28" i="1"/>
  <c r="AK25" i="1"/>
  <c r="AK24" i="1"/>
  <c r="AK26" i="1"/>
  <c r="AK30" i="1"/>
  <c r="AK27" i="1"/>
  <c r="AK31" i="1"/>
  <c r="AK32" i="1"/>
  <c r="EQ111" i="1"/>
  <c r="EK191" i="1"/>
  <c r="EK192" i="1" s="1"/>
  <c r="EK193" i="1" s="1"/>
  <c r="EQ357" i="1"/>
  <c r="EQ204" i="1"/>
  <c r="EQ202" i="1"/>
  <c r="EQ203" i="1" s="1"/>
  <c r="ES127" i="1" l="1"/>
  <c r="ES124" i="1"/>
  <c r="ES123" i="1"/>
  <c r="ES112" i="1"/>
  <c r="ES122" i="1"/>
  <c r="ES113" i="1"/>
  <c r="ES121" i="1"/>
  <c r="ES119" i="1"/>
  <c r="ES117" i="1"/>
  <c r="ES115" i="1"/>
  <c r="ES125" i="1"/>
  <c r="ES120" i="1"/>
  <c r="ES118" i="1"/>
  <c r="ES116" i="1"/>
  <c r="ES114" i="1"/>
  <c r="ES10" i="1"/>
  <c r="ES15" i="1"/>
  <c r="EQ333" i="1"/>
  <c r="EQ302" i="1"/>
  <c r="EQ281" i="1"/>
  <c r="EQ310" i="1"/>
  <c r="EQ135" i="1" s="1"/>
  <c r="EQ205" i="1"/>
  <c r="FC118" i="1"/>
  <c r="FC120" i="1" s="1"/>
  <c r="FC121" i="1" s="1"/>
  <c r="AK18" i="1"/>
  <c r="AK7" i="1"/>
  <c r="AK11" i="1"/>
  <c r="AK9" i="1"/>
  <c r="AK12" i="1"/>
  <c r="AK10" i="1"/>
  <c r="AK6" i="1"/>
  <c r="AK8" i="1"/>
  <c r="AK14" i="1"/>
  <c r="AK13" i="1"/>
  <c r="AK15" i="1"/>
  <c r="AK16" i="1"/>
  <c r="FB75" i="1"/>
  <c r="E18" i="1"/>
  <c r="P17" i="1"/>
  <c r="O17" i="1" s="1"/>
  <c r="EK164" i="1"/>
  <c r="GX20" i="1"/>
  <c r="GW19" i="1"/>
  <c r="ER357" i="1"/>
  <c r="ER204" i="1"/>
  <c r="ER202" i="1"/>
  <c r="ER203" i="1" s="1"/>
  <c r="EO32" i="1"/>
  <c r="FC25" i="1"/>
  <c r="FC27" i="1" s="1"/>
  <c r="FC28" i="1" s="1"/>
  <c r="EL177" i="1"/>
  <c r="EL179" i="1" s="1"/>
  <c r="EK351" i="1"/>
  <c r="EK353" i="1" s="1"/>
  <c r="GV27" i="1"/>
  <c r="GU37" i="1"/>
  <c r="FC56" i="1"/>
  <c r="FC58" i="1" s="1"/>
  <c r="FC59" i="1" s="1"/>
  <c r="AK17" i="1"/>
  <c r="FB13" i="1"/>
  <c r="FB106" i="1"/>
  <c r="FO39" i="1"/>
  <c r="FU33" i="1"/>
  <c r="M18" i="1"/>
  <c r="K18" i="1"/>
  <c r="EU6" i="1"/>
  <c r="EN351" i="1"/>
  <c r="EN353" i="1" s="1"/>
  <c r="EN356" i="1" s="1"/>
  <c r="EN358" i="1" s="1"/>
  <c r="EM363" i="1"/>
  <c r="EM364" i="1" s="1"/>
  <c r="EM331" i="1"/>
  <c r="ET199" i="1"/>
  <c r="ET183" i="1"/>
  <c r="ET9" i="1"/>
  <c r="GB11" i="1" s="1"/>
  <c r="ET7" i="1"/>
  <c r="ET8" i="1" s="1"/>
  <c r="GB7" i="1"/>
  <c r="EO207" i="1"/>
  <c r="EP362" i="1"/>
  <c r="EP301" i="1"/>
  <c r="EN189" i="1"/>
  <c r="EN190" i="1" s="1"/>
  <c r="EN12" i="1"/>
  <c r="EN156" i="1"/>
  <c r="FN41" i="1"/>
  <c r="FO41" i="1" s="1"/>
  <c r="FY16" i="1"/>
  <c r="FC87" i="1"/>
  <c r="FC89" i="1" s="1"/>
  <c r="FC90" i="1" s="1"/>
  <c r="HB19" i="1"/>
  <c r="GT27" i="1"/>
  <c r="GS37" i="1"/>
  <c r="FM108" i="1"/>
  <c r="FN108" i="1" s="1"/>
  <c r="FO108" i="1" s="1"/>
  <c r="FM103" i="1"/>
  <c r="FN101" i="1"/>
  <c r="FO101" i="1" s="1"/>
  <c r="EM32" i="1"/>
  <c r="EK17" i="1"/>
  <c r="GA6" i="1"/>
  <c r="ES201" i="1"/>
  <c r="ES206" i="1"/>
  <c r="HC19" i="1"/>
  <c r="HD20" i="1"/>
  <c r="FM10" i="1"/>
  <c r="FM15" i="1"/>
  <c r="FN15" i="1" s="1"/>
  <c r="FO15" i="1" s="1"/>
  <c r="FN8" i="1"/>
  <c r="ER188" i="1"/>
  <c r="EP275" i="1"/>
  <c r="EP106" i="1"/>
  <c r="FB44" i="1"/>
  <c r="H19" i="1"/>
  <c r="F19" i="1"/>
  <c r="J19" i="1"/>
  <c r="FM77" i="1"/>
  <c r="FN77" i="1" s="1"/>
  <c r="FO77" i="1" s="1"/>
  <c r="FM72" i="1"/>
  <c r="FN70" i="1"/>
  <c r="ER111" i="1"/>
  <c r="FZ16" i="1" s="1"/>
  <c r="FZ15" i="1" s="1"/>
  <c r="EP135" i="1"/>
  <c r="ET123" i="1" l="1"/>
  <c r="ET122" i="1"/>
  <c r="ET127" i="1"/>
  <c r="ET124" i="1"/>
  <c r="ET125" i="1"/>
  <c r="ET120" i="1"/>
  <c r="ET118" i="1"/>
  <c r="ET116" i="1"/>
  <c r="ET114" i="1"/>
  <c r="ET113" i="1"/>
  <c r="ET112" i="1"/>
  <c r="ET121" i="1"/>
  <c r="ET119" i="1"/>
  <c r="ET117" i="1"/>
  <c r="ET115" i="1"/>
  <c r="ET10" i="1"/>
  <c r="ET15" i="1"/>
  <c r="GB17" i="1" s="1"/>
  <c r="EK356" i="1"/>
  <c r="EK358" i="1" s="1"/>
  <c r="ER333" i="1"/>
  <c r="ER158" i="1" s="1"/>
  <c r="ER281" i="1"/>
  <c r="ER310" i="1"/>
  <c r="ER205" i="1"/>
  <c r="ER302" i="1"/>
  <c r="FP70" i="1"/>
  <c r="FO70" i="1"/>
  <c r="M19" i="1"/>
  <c r="M20" i="1" s="1"/>
  <c r="K19" i="1"/>
  <c r="EV6" i="1"/>
  <c r="J20" i="1"/>
  <c r="HD19" i="1"/>
  <c r="FN103" i="1"/>
  <c r="FO103" i="1" s="1"/>
  <c r="GT37" i="1"/>
  <c r="FY15" i="1"/>
  <c r="FE105" i="1"/>
  <c r="FE106" i="1" s="1"/>
  <c r="FE110" i="1" s="1"/>
  <c r="FE114" i="1" s="1"/>
  <c r="FE74" i="1"/>
  <c r="FE75" i="1" s="1"/>
  <c r="FE79" i="1" s="1"/>
  <c r="FE83" i="1" s="1"/>
  <c r="FE43" i="1"/>
  <c r="FE44" i="1" s="1"/>
  <c r="FE48" i="1" s="1"/>
  <c r="FE52" i="1" s="1"/>
  <c r="GY27" i="1"/>
  <c r="FE12" i="1"/>
  <c r="FE13" i="1" s="1"/>
  <c r="FE17" i="1" s="1"/>
  <c r="FE21" i="1" s="1"/>
  <c r="EO363" i="1"/>
  <c r="EO364" i="1" s="1"/>
  <c r="EO331" i="1"/>
  <c r="EO335" i="1" s="1"/>
  <c r="EO339" i="1" s="1"/>
  <c r="EU199" i="1"/>
  <c r="EU183" i="1"/>
  <c r="EU9" i="1"/>
  <c r="GC11" i="1" s="1"/>
  <c r="EU7" i="1"/>
  <c r="EU8" i="1" s="1"/>
  <c r="GC7" i="1"/>
  <c r="FB110" i="1"/>
  <c r="GV37" i="1"/>
  <c r="FB79" i="1"/>
  <c r="EQ362" i="1"/>
  <c r="EQ301" i="1"/>
  <c r="HG20" i="1"/>
  <c r="FB48" i="1"/>
  <c r="FO8" i="1"/>
  <c r="EN160" i="1"/>
  <c r="EN164" i="1" s="1"/>
  <c r="EN13" i="1"/>
  <c r="EN17" i="1" s="1"/>
  <c r="EN21" i="1" s="1"/>
  <c r="EM335" i="1"/>
  <c r="FP39" i="1"/>
  <c r="FN72" i="1"/>
  <c r="FO72" i="1" s="1"/>
  <c r="EP100" i="1"/>
  <c r="FN10" i="1"/>
  <c r="FO10" i="1" s="1"/>
  <c r="EM189" i="1"/>
  <c r="EM190" i="1" s="1"/>
  <c r="EM12" i="1"/>
  <c r="EM156" i="1"/>
  <c r="EN191" i="1"/>
  <c r="EN192" i="1" s="1"/>
  <c r="EN193" i="1" s="1"/>
  <c r="EM371" i="1"/>
  <c r="EM365" i="1"/>
  <c r="EM366" i="1" s="1"/>
  <c r="EM367" i="1" s="1"/>
  <c r="FT38" i="1"/>
  <c r="FT37" i="1" s="1"/>
  <c r="EL25" i="1"/>
  <c r="EO189" i="1"/>
  <c r="EO190" i="1" s="1"/>
  <c r="EO12" i="1"/>
  <c r="EO156" i="1"/>
  <c r="GX19" i="1"/>
  <c r="EK177" i="1"/>
  <c r="EK179" i="1" s="1"/>
  <c r="FY34" i="1"/>
  <c r="FY33" i="1" s="1"/>
  <c r="EQ126" i="1"/>
  <c r="EQ158" i="1"/>
  <c r="FX34" i="1"/>
  <c r="EP126" i="1"/>
  <c r="EP207" i="1"/>
  <c r="ES357" i="1"/>
  <c r="ES204" i="1"/>
  <c r="ES202" i="1"/>
  <c r="ES203" i="1" s="1"/>
  <c r="EK21" i="1"/>
  <c r="GB6" i="1"/>
  <c r="ET206" i="1"/>
  <c r="ET201" i="1"/>
  <c r="FB17" i="1"/>
  <c r="EL182" i="1"/>
  <c r="EL184" i="1" s="1"/>
  <c r="EL27" i="1"/>
  <c r="GA17" i="1"/>
  <c r="E19" i="1"/>
  <c r="P19" i="1" s="1"/>
  <c r="P18" i="1"/>
  <c r="O18" i="1" s="1"/>
  <c r="EQ275" i="1"/>
  <c r="EQ106" i="1"/>
  <c r="EQ100" i="1" s="1"/>
  <c r="ES188" i="1"/>
  <c r="ES111" i="1"/>
  <c r="GA16" i="1" s="1"/>
  <c r="EQ207" i="1" l="1"/>
  <c r="EQ363" i="1" s="1"/>
  <c r="EQ364" i="1" s="1"/>
  <c r="EQ365" i="1" s="1"/>
  <c r="EQ366" i="1" s="1"/>
  <c r="EQ367" i="1" s="1"/>
  <c r="ER301" i="1"/>
  <c r="GA15" i="1"/>
  <c r="HI20" i="1" s="1"/>
  <c r="ES310" i="1"/>
  <c r="ES135" i="1" s="1"/>
  <c r="ES281" i="1"/>
  <c r="ES333" i="1"/>
  <c r="ES302" i="1"/>
  <c r="ES205" i="1"/>
  <c r="EN177" i="1"/>
  <c r="FB21" i="1"/>
  <c r="FX33" i="1"/>
  <c r="FF105" i="1"/>
  <c r="FF106" i="1" s="1"/>
  <c r="FF110" i="1" s="1"/>
  <c r="FF114" i="1" s="1"/>
  <c r="FF74" i="1"/>
  <c r="FF75" i="1" s="1"/>
  <c r="FF79" i="1" s="1"/>
  <c r="FF83" i="1" s="1"/>
  <c r="FF43" i="1"/>
  <c r="FF44" i="1" s="1"/>
  <c r="FF48" i="1" s="1"/>
  <c r="FF52" i="1" s="1"/>
  <c r="HA27" i="1"/>
  <c r="FF12" i="1"/>
  <c r="FF13" i="1" s="1"/>
  <c r="FF17" i="1" s="1"/>
  <c r="FF21" i="1" s="1"/>
  <c r="EM191" i="1"/>
  <c r="EM192" i="1" s="1"/>
  <c r="EM193" i="1" s="1"/>
  <c r="EP32" i="1"/>
  <c r="HG19" i="1"/>
  <c r="HH20" i="1"/>
  <c r="GC6" i="1"/>
  <c r="EO351" i="1"/>
  <c r="EO353" i="1" s="1"/>
  <c r="EO356" i="1" s="1"/>
  <c r="EO358" i="1" s="1"/>
  <c r="FE56" i="1"/>
  <c r="FE58" i="1" s="1"/>
  <c r="FE59" i="1" s="1"/>
  <c r="HE20" i="1"/>
  <c r="EV199" i="1"/>
  <c r="EV183" i="1"/>
  <c r="EV9" i="1"/>
  <c r="GD7" i="1"/>
  <c r="EV7" i="1"/>
  <c r="EW7" i="1" s="1"/>
  <c r="EW6" i="1"/>
  <c r="ER135" i="1"/>
  <c r="ET111" i="1"/>
  <c r="GB16" i="1" s="1"/>
  <c r="GB15" i="1" s="1"/>
  <c r="EO160" i="1"/>
  <c r="EO164" i="1" s="1"/>
  <c r="EO13" i="1"/>
  <c r="EO17" i="1" s="1"/>
  <c r="EO21" i="1" s="1"/>
  <c r="FD105" i="1"/>
  <c r="FD74" i="1"/>
  <c r="FD43" i="1"/>
  <c r="GW27" i="1"/>
  <c r="FD12" i="1"/>
  <c r="FB52" i="1"/>
  <c r="O19" i="1"/>
  <c r="O20" i="1" s="1"/>
  <c r="P20" i="1"/>
  <c r="ET357" i="1"/>
  <c r="ET204" i="1"/>
  <c r="ET202" i="1"/>
  <c r="ET203" i="1" s="1"/>
  <c r="EP363" i="1"/>
  <c r="EP364" i="1" s="1"/>
  <c r="EP331" i="1"/>
  <c r="FS38" i="1"/>
  <c r="EK25" i="1"/>
  <c r="EO191" i="1"/>
  <c r="EO192" i="1" s="1"/>
  <c r="EO193" i="1" s="1"/>
  <c r="EM339" i="1"/>
  <c r="EU206" i="1"/>
  <c r="EU201" i="1"/>
  <c r="EO371" i="1"/>
  <c r="EO365" i="1"/>
  <c r="EO366" i="1" s="1"/>
  <c r="EO367" i="1" s="1"/>
  <c r="FE87" i="1"/>
  <c r="FE89" i="1" s="1"/>
  <c r="FE90" i="1" s="1"/>
  <c r="EQ32" i="1"/>
  <c r="EK182" i="1"/>
  <c r="EK184" i="1" s="1"/>
  <c r="EK27" i="1"/>
  <c r="EM160" i="1"/>
  <c r="EM13" i="1"/>
  <c r="FB83" i="1"/>
  <c r="FB114" i="1"/>
  <c r="EU122" i="1"/>
  <c r="EU125" i="1"/>
  <c r="EU120" i="1"/>
  <c r="EU118" i="1"/>
  <c r="EU116" i="1"/>
  <c r="EU114" i="1"/>
  <c r="EU113" i="1"/>
  <c r="EU121" i="1"/>
  <c r="EU119" i="1"/>
  <c r="EU117" i="1"/>
  <c r="EU115" i="1"/>
  <c r="EU127" i="1"/>
  <c r="EU123" i="1"/>
  <c r="EU124" i="1"/>
  <c r="EU112" i="1"/>
  <c r="EU15" i="1"/>
  <c r="GC17" i="1" s="1"/>
  <c r="EU10" i="1"/>
  <c r="FE25" i="1"/>
  <c r="FE27" i="1" s="1"/>
  <c r="FE28" i="1" s="1"/>
  <c r="FE118" i="1"/>
  <c r="FE120" i="1" s="1"/>
  <c r="FE121" i="1" s="1"/>
  <c r="ER275" i="1"/>
  <c r="ER106" i="1"/>
  <c r="ER100" i="1" s="1"/>
  <c r="GZ27" i="1"/>
  <c r="GY37" i="1"/>
  <c r="ER362" i="1"/>
  <c r="ET188" i="1"/>
  <c r="ER207" i="1" l="1"/>
  <c r="ER363" i="1" s="1"/>
  <c r="ER364" i="1" s="1"/>
  <c r="EQ331" i="1"/>
  <c r="EQ335" i="1" s="1"/>
  <c r="EQ339" i="1" s="1"/>
  <c r="EQ351" i="1" s="1"/>
  <c r="EQ353" i="1" s="1"/>
  <c r="EQ356" i="1" s="1"/>
  <c r="EQ358" i="1" s="1"/>
  <c r="EQ371" i="1"/>
  <c r="EU188" i="1"/>
  <c r="EM164" i="1"/>
  <c r="EP365" i="1"/>
  <c r="EP366" i="1" s="1"/>
  <c r="EP367" i="1" s="1"/>
  <c r="EP371" i="1"/>
  <c r="FD44" i="1"/>
  <c r="EO177" i="1"/>
  <c r="EO179" i="1" s="1"/>
  <c r="HJ20" i="1"/>
  <c r="HI19" i="1"/>
  <c r="EV201" i="1"/>
  <c r="EV206" i="1"/>
  <c r="EW199" i="1"/>
  <c r="FB87" i="1"/>
  <c r="FB89" i="1" s="1"/>
  <c r="EM351" i="1"/>
  <c r="EM353" i="1" s="1"/>
  <c r="FS37" i="1"/>
  <c r="FD75" i="1"/>
  <c r="FZ34" i="1"/>
  <c r="ER126" i="1"/>
  <c r="ER32" i="1" s="1"/>
  <c r="GD6" i="1"/>
  <c r="GE7" i="1"/>
  <c r="HF20" i="1"/>
  <c r="HE19" i="1"/>
  <c r="FF87" i="1"/>
  <c r="FF89" i="1" s="1"/>
  <c r="FF90" i="1" s="1"/>
  <c r="FV38" i="1"/>
  <c r="FV37" i="1" s="1"/>
  <c r="EN25" i="1"/>
  <c r="ES158" i="1"/>
  <c r="EU111" i="1"/>
  <c r="GC16" i="1" s="1"/>
  <c r="EU357" i="1"/>
  <c r="EU202" i="1"/>
  <c r="EU203" i="1" s="1"/>
  <c r="EU204" i="1"/>
  <c r="FD13" i="1"/>
  <c r="FD106" i="1"/>
  <c r="EX176" i="1"/>
  <c r="EX170" i="1"/>
  <c r="EX172" i="1"/>
  <c r="EW183" i="1"/>
  <c r="EX98" i="1"/>
  <c r="EX6" i="1"/>
  <c r="EX61" i="1"/>
  <c r="EX154" i="1"/>
  <c r="EX110" i="1"/>
  <c r="EX37" i="1"/>
  <c r="EX38" i="1"/>
  <c r="EX40" i="1"/>
  <c r="EX44" i="1"/>
  <c r="EX64" i="1"/>
  <c r="EX62" i="1"/>
  <c r="EX66" i="1"/>
  <c r="EX70" i="1"/>
  <c r="EX87" i="1"/>
  <c r="EX88" i="1"/>
  <c r="EX97" i="1"/>
  <c r="EX143" i="1"/>
  <c r="EX108" i="1"/>
  <c r="EX130" i="1"/>
  <c r="EX137" i="1"/>
  <c r="EX152" i="1"/>
  <c r="EX91" i="1"/>
  <c r="EX45" i="1"/>
  <c r="EX54" i="1"/>
  <c r="EX42" i="1"/>
  <c r="EX65" i="1"/>
  <c r="EX67" i="1"/>
  <c r="EX49" i="1"/>
  <c r="EX51" i="1"/>
  <c r="EX68" i="1"/>
  <c r="EX72" i="1"/>
  <c r="EX89" i="1"/>
  <c r="EX95" i="1"/>
  <c r="EX99" i="1"/>
  <c r="EX103" i="1"/>
  <c r="EX150" i="1"/>
  <c r="EX131" i="1"/>
  <c r="EX145" i="1"/>
  <c r="EX162" i="1"/>
  <c r="EX34" i="1"/>
  <c r="EX43" i="1"/>
  <c r="EX139" i="1"/>
  <c r="EX136" i="1"/>
  <c r="EX132" i="1"/>
  <c r="EX36" i="1"/>
  <c r="EX48" i="1"/>
  <c r="EX53" i="1"/>
  <c r="EX39" i="1"/>
  <c r="EX75" i="1"/>
  <c r="EX71" i="1"/>
  <c r="EX50" i="1"/>
  <c r="EX59" i="1"/>
  <c r="EX86" i="1"/>
  <c r="EX79" i="1"/>
  <c r="EX73" i="1"/>
  <c r="EX78" i="1"/>
  <c r="EX90" i="1"/>
  <c r="EX83" i="1"/>
  <c r="EX104" i="1"/>
  <c r="EX151" i="1"/>
  <c r="EX144" i="1"/>
  <c r="EX134" i="1"/>
  <c r="EX171" i="1"/>
  <c r="EX105" i="1"/>
  <c r="EX173" i="1"/>
  <c r="EX84" i="1"/>
  <c r="EX93" i="1"/>
  <c r="EX60" i="1"/>
  <c r="EX19" i="1"/>
  <c r="EX148" i="1"/>
  <c r="EX141" i="1"/>
  <c r="EX128" i="1"/>
  <c r="EX55" i="1"/>
  <c r="EX109" i="1"/>
  <c r="EX146" i="1"/>
  <c r="EX58" i="1"/>
  <c r="EX142" i="1"/>
  <c r="EX85" i="1"/>
  <c r="EX69" i="1"/>
  <c r="EX101" i="1"/>
  <c r="EX129" i="1"/>
  <c r="EX96" i="1"/>
  <c r="EX46" i="1"/>
  <c r="EX153" i="1"/>
  <c r="EX107" i="1"/>
  <c r="EX57" i="1"/>
  <c r="EX102" i="1"/>
  <c r="EX47" i="1"/>
  <c r="EX133" i="1"/>
  <c r="EX52" i="1"/>
  <c r="EX74" i="1"/>
  <c r="EX81" i="1"/>
  <c r="EX76" i="1"/>
  <c r="EX77" i="1"/>
  <c r="EX140" i="1"/>
  <c r="EX149" i="1"/>
  <c r="EX94" i="1"/>
  <c r="EX92" i="1"/>
  <c r="EX138" i="1"/>
  <c r="EX147" i="1"/>
  <c r="EX174" i="1"/>
  <c r="EX63" i="1"/>
  <c r="EX56" i="1"/>
  <c r="EX169" i="1"/>
  <c r="EX82" i="1"/>
  <c r="EX80" i="1"/>
  <c r="EX41" i="1"/>
  <c r="EX33" i="1"/>
  <c r="EX175" i="1"/>
  <c r="EX35" i="1"/>
  <c r="EX168" i="1"/>
  <c r="EX167" i="1"/>
  <c r="EX23" i="1"/>
  <c r="GD11" i="1"/>
  <c r="EW9" i="1"/>
  <c r="EX9" i="1" s="1"/>
  <c r="EP189" i="1"/>
  <c r="EP190" i="1" s="1"/>
  <c r="EP12" i="1"/>
  <c r="EP156" i="1"/>
  <c r="FF25" i="1"/>
  <c r="FF27" i="1" s="1"/>
  <c r="FF28" i="1" s="1"/>
  <c r="FF118" i="1"/>
  <c r="FF120" i="1" s="1"/>
  <c r="FF121" i="1" s="1"/>
  <c r="EN179" i="1"/>
  <c r="ES275" i="1"/>
  <c r="ES106" i="1"/>
  <c r="ES100" i="1" s="1"/>
  <c r="GZ37" i="1"/>
  <c r="FB118" i="1"/>
  <c r="FB120" i="1" s="1"/>
  <c r="EM17" i="1"/>
  <c r="EQ189" i="1"/>
  <c r="EQ190" i="1" s="1"/>
  <c r="EQ12" i="1"/>
  <c r="EQ156" i="1"/>
  <c r="EP335" i="1"/>
  <c r="ET302" i="1"/>
  <c r="ET333" i="1"/>
  <c r="ET158" i="1" s="1"/>
  <c r="ET281" i="1"/>
  <c r="ET205" i="1"/>
  <c r="ET310" i="1"/>
  <c r="FB56" i="1"/>
  <c r="FB58" i="1" s="1"/>
  <c r="GX27" i="1"/>
  <c r="GW37" i="1"/>
  <c r="GS73" i="1" s="1"/>
  <c r="HK20" i="1"/>
  <c r="EV8" i="1"/>
  <c r="HB27" i="1"/>
  <c r="HA37" i="1"/>
  <c r="FB25" i="1"/>
  <c r="ES362" i="1"/>
  <c r="GA34" i="1"/>
  <c r="GA33" i="1" s="1"/>
  <c r="ES126" i="1"/>
  <c r="HH19" i="1"/>
  <c r="FF56" i="1"/>
  <c r="FF58" i="1" s="1"/>
  <c r="FF59" i="1" s="1"/>
  <c r="ES301" i="1"/>
  <c r="ER331" i="1" l="1"/>
  <c r="ER335" i="1" s="1"/>
  <c r="ER339" i="1" s="1"/>
  <c r="ER351" i="1" s="1"/>
  <c r="ER353" i="1" s="1"/>
  <c r="ER356" i="1" s="1"/>
  <c r="ER358" i="1" s="1"/>
  <c r="EM356" i="1"/>
  <c r="EM358" i="1" s="1"/>
  <c r="FB90" i="1"/>
  <c r="HK19" i="1"/>
  <c r="HL20" i="1"/>
  <c r="ET301" i="1"/>
  <c r="GE11" i="1"/>
  <c r="EU333" i="1"/>
  <c r="EU158" i="1" s="1"/>
  <c r="EU302" i="1"/>
  <c r="EU281" i="1"/>
  <c r="EU205" i="1"/>
  <c r="EU310" i="1"/>
  <c r="EU135" i="1" s="1"/>
  <c r="GE6" i="1"/>
  <c r="GF7" i="1" s="1"/>
  <c r="ET362" i="1"/>
  <c r="FH105" i="1"/>
  <c r="FH106" i="1" s="1"/>
  <c r="FH110" i="1" s="1"/>
  <c r="FH114" i="1" s="1"/>
  <c r="FH74" i="1"/>
  <c r="FH75" i="1" s="1"/>
  <c r="FH79" i="1" s="1"/>
  <c r="FH83" i="1" s="1"/>
  <c r="FH43" i="1"/>
  <c r="FH44" i="1" s="1"/>
  <c r="FH48" i="1" s="1"/>
  <c r="FH52" i="1" s="1"/>
  <c r="HE27" i="1"/>
  <c r="FH12" i="1"/>
  <c r="FH13" i="1" s="1"/>
  <c r="FH17" i="1" s="1"/>
  <c r="FH21" i="1" s="1"/>
  <c r="FD17" i="1"/>
  <c r="FD48" i="1"/>
  <c r="HB37" i="1"/>
  <c r="ET135" i="1"/>
  <c r="EQ160" i="1"/>
  <c r="EQ164" i="1" s="1"/>
  <c r="EQ13" i="1"/>
  <c r="EQ17" i="1" s="1"/>
  <c r="EQ21" i="1" s="1"/>
  <c r="EM21" i="1"/>
  <c r="EN182" i="1"/>
  <c r="EN184" i="1" s="1"/>
  <c r="EN27" i="1"/>
  <c r="EP191" i="1"/>
  <c r="EP192" i="1" s="1"/>
  <c r="EP193" i="1" s="1"/>
  <c r="FB27" i="1"/>
  <c r="EV125" i="1"/>
  <c r="EW125" i="1" s="1"/>
  <c r="EV127" i="1"/>
  <c r="EV124" i="1"/>
  <c r="EW124" i="1" s="1"/>
  <c r="EV122" i="1"/>
  <c r="EW122" i="1" s="1"/>
  <c r="EV121" i="1"/>
  <c r="EW121" i="1" s="1"/>
  <c r="EV119" i="1"/>
  <c r="EW119" i="1" s="1"/>
  <c r="EV117" i="1"/>
  <c r="EW117" i="1" s="1"/>
  <c r="EV115" i="1"/>
  <c r="EW115" i="1" s="1"/>
  <c r="EV123" i="1"/>
  <c r="EW123" i="1" s="1"/>
  <c r="EV112" i="1"/>
  <c r="EV120" i="1"/>
  <c r="EW120" i="1" s="1"/>
  <c r="EV118" i="1"/>
  <c r="EW118" i="1" s="1"/>
  <c r="EV116" i="1"/>
  <c r="EW116" i="1" s="1"/>
  <c r="EV114" i="1"/>
  <c r="EW114" i="1" s="1"/>
  <c r="EV113" i="1"/>
  <c r="EW113" i="1" s="1"/>
  <c r="EV15" i="1"/>
  <c r="EV10" i="1"/>
  <c r="EW8" i="1"/>
  <c r="ET275" i="1"/>
  <c r="ET207" i="1" s="1"/>
  <c r="ET363" i="1" s="1"/>
  <c r="ET106" i="1"/>
  <c r="ET100" i="1" s="1"/>
  <c r="EQ191" i="1"/>
  <c r="EQ192" i="1" s="1"/>
  <c r="EQ193" i="1" s="1"/>
  <c r="ES32" i="1"/>
  <c r="EP160" i="1"/>
  <c r="EP13" i="1"/>
  <c r="GC15" i="1"/>
  <c r="HF19" i="1"/>
  <c r="FZ33" i="1"/>
  <c r="FW38" i="1"/>
  <c r="FW37" i="1" s="1"/>
  <c r="EO25" i="1"/>
  <c r="EM177" i="1"/>
  <c r="GX37" i="1"/>
  <c r="FB59" i="1"/>
  <c r="EP339" i="1"/>
  <c r="FB121" i="1"/>
  <c r="ES207" i="1"/>
  <c r="FG105" i="1"/>
  <c r="FG74" i="1"/>
  <c r="FG43" i="1"/>
  <c r="HC27" i="1"/>
  <c r="FG12" i="1"/>
  <c r="HP15" i="1"/>
  <c r="HO15" i="1" s="1"/>
  <c r="HO17" i="1" s="1"/>
  <c r="HL15" i="1"/>
  <c r="HK15" i="1" s="1"/>
  <c r="HK17" i="1" s="1"/>
  <c r="HH15" i="1"/>
  <c r="HG15" i="1" s="1"/>
  <c r="HG17" i="1" s="1"/>
  <c r="HD15" i="1"/>
  <c r="HC15" i="1" s="1"/>
  <c r="HC17" i="1" s="1"/>
  <c r="GZ15" i="1"/>
  <c r="GY15" i="1" s="1"/>
  <c r="GY17" i="1" s="1"/>
  <c r="GV15" i="1"/>
  <c r="GU15" i="1" s="1"/>
  <c r="GU17" i="1" s="1"/>
  <c r="HN15" i="1"/>
  <c r="HM15" i="1" s="1"/>
  <c r="HM17" i="1" s="1"/>
  <c r="HJ15" i="1"/>
  <c r="HI15" i="1" s="1"/>
  <c r="HI17" i="1" s="1"/>
  <c r="HF15" i="1"/>
  <c r="HE15" i="1" s="1"/>
  <c r="HE17" i="1" s="1"/>
  <c r="HB15" i="1"/>
  <c r="HA15" i="1" s="1"/>
  <c r="HA17" i="1" s="1"/>
  <c r="GX15" i="1"/>
  <c r="GW15" i="1" s="1"/>
  <c r="GW17" i="1" s="1"/>
  <c r="GT15" i="1"/>
  <c r="GS15" i="1" s="1"/>
  <c r="FD110" i="1"/>
  <c r="ER365" i="1"/>
  <c r="ER366" i="1" s="1"/>
  <c r="ER367" i="1" s="1"/>
  <c r="ER371" i="1"/>
  <c r="ER189" i="1"/>
  <c r="ER190" i="1" s="1"/>
  <c r="ER12" i="1"/>
  <c r="ER156" i="1"/>
  <c r="EV357" i="1"/>
  <c r="EV204" i="1"/>
  <c r="EW204" i="1" s="1"/>
  <c r="EV202" i="1"/>
  <c r="EW202" i="1" s="1"/>
  <c r="EW201" i="1"/>
  <c r="EO182" i="1"/>
  <c r="EO184" i="1" s="1"/>
  <c r="EO27" i="1"/>
  <c r="FD79" i="1"/>
  <c r="HJ19" i="1"/>
  <c r="ET364" i="1" l="1"/>
  <c r="ET371" i="1" s="1"/>
  <c r="EV203" i="1"/>
  <c r="GU72" i="1"/>
  <c r="GY29" i="1"/>
  <c r="GZ29" i="1" s="1"/>
  <c r="GY39" i="1"/>
  <c r="GZ17" i="1"/>
  <c r="GY49" i="1" s="1"/>
  <c r="GZ49" i="1" s="1"/>
  <c r="GD17" i="1"/>
  <c r="GE17" i="1" s="1"/>
  <c r="GF17" i="1" s="1"/>
  <c r="EW15" i="1"/>
  <c r="EX15" i="1" s="1"/>
  <c r="FI105" i="1"/>
  <c r="FI106" i="1" s="1"/>
  <c r="FI110" i="1" s="1"/>
  <c r="FI114" i="1" s="1"/>
  <c r="FI74" i="1"/>
  <c r="FI75" i="1" s="1"/>
  <c r="FI79" i="1" s="1"/>
  <c r="FI83" i="1" s="1"/>
  <c r="FI43" i="1"/>
  <c r="FI44" i="1" s="1"/>
  <c r="FI48" i="1" s="1"/>
  <c r="FI52" i="1" s="1"/>
  <c r="HG27" i="1"/>
  <c r="HG29" i="1" s="1"/>
  <c r="HH29" i="1" s="1"/>
  <c r="FI12" i="1"/>
  <c r="FI13" i="1" s="1"/>
  <c r="FI17" i="1" s="1"/>
  <c r="FI21" i="1" s="1"/>
  <c r="HJ17" i="1"/>
  <c r="HC29" i="1"/>
  <c r="HD29" i="1" s="1"/>
  <c r="HD17" i="1"/>
  <c r="FG75" i="1"/>
  <c r="FU38" i="1"/>
  <c r="EM25" i="1"/>
  <c r="EP17" i="1"/>
  <c r="ET365" i="1"/>
  <c r="ET366" i="1" s="1"/>
  <c r="ET367" i="1" s="1"/>
  <c r="FB28" i="1"/>
  <c r="EQ177" i="1"/>
  <c r="FH25" i="1"/>
  <c r="FH27" i="1" s="1"/>
  <c r="FH28" i="1" s="1"/>
  <c r="FH118" i="1"/>
  <c r="FH120" i="1" s="1"/>
  <c r="FH121" i="1" s="1"/>
  <c r="GC34" i="1"/>
  <c r="GC33" i="1" s="1"/>
  <c r="EU126" i="1"/>
  <c r="EU301" i="1"/>
  <c r="EV281" i="1"/>
  <c r="EV333" i="1"/>
  <c r="EV310" i="1"/>
  <c r="EV205" i="1"/>
  <c r="EV302" i="1"/>
  <c r="EW203" i="1"/>
  <c r="EX201" i="1" s="1"/>
  <c r="ER160" i="1"/>
  <c r="ER164" i="1" s="1"/>
  <c r="ER13" i="1"/>
  <c r="ER17" i="1" s="1"/>
  <c r="ER21" i="1" s="1"/>
  <c r="FD114" i="1"/>
  <c r="HP17" i="1"/>
  <c r="HQ15" i="1"/>
  <c r="GS17" i="1"/>
  <c r="GS72" i="1" s="1"/>
  <c r="GS74" i="1" s="1"/>
  <c r="GS75" i="1" s="1"/>
  <c r="GS76" i="1" s="1"/>
  <c r="EX202" i="1"/>
  <c r="ER191" i="1"/>
  <c r="ER192" i="1" s="1"/>
  <c r="ER193" i="1" s="1"/>
  <c r="GW39" i="1"/>
  <c r="GW29" i="1"/>
  <c r="GX29" i="1" s="1"/>
  <c r="GX17" i="1"/>
  <c r="GW49" i="1" s="1"/>
  <c r="GX49" i="1" s="1"/>
  <c r="HN17" i="1"/>
  <c r="HH17" i="1"/>
  <c r="FG13" i="1"/>
  <c r="FG106" i="1"/>
  <c r="EM179" i="1"/>
  <c r="EP164" i="1"/>
  <c r="EX8" i="1"/>
  <c r="FP8" i="1"/>
  <c r="EV111" i="1"/>
  <c r="EW112" i="1"/>
  <c r="EW127" i="1"/>
  <c r="EX127" i="1" s="1"/>
  <c r="HF27" i="1"/>
  <c r="HE37" i="1"/>
  <c r="HE39" i="1" s="1"/>
  <c r="EU362" i="1"/>
  <c r="FD83" i="1"/>
  <c r="EW357" i="1"/>
  <c r="EX307" i="1"/>
  <c r="EX305" i="1"/>
  <c r="EX298" i="1"/>
  <c r="EX296" i="1"/>
  <c r="EX294" i="1"/>
  <c r="EX292" i="1"/>
  <c r="EX290" i="1"/>
  <c r="EX288" i="1"/>
  <c r="EX286" i="1"/>
  <c r="EX282" i="1"/>
  <c r="EX280" i="1"/>
  <c r="EX274" i="1"/>
  <c r="EX272" i="1"/>
  <c r="EX316" i="1"/>
  <c r="EX332" i="1"/>
  <c r="EX322" i="1"/>
  <c r="EX230" i="1"/>
  <c r="EX207" i="1"/>
  <c r="EX324" i="1"/>
  <c r="EX306" i="1"/>
  <c r="EX301" i="1"/>
  <c r="EX283" i="1"/>
  <c r="EX268" i="1"/>
  <c r="EX262" i="1"/>
  <c r="EX252" i="1"/>
  <c r="EX244" i="1"/>
  <c r="EX233" i="1"/>
  <c r="EX289" i="1"/>
  <c r="EX235" i="1"/>
  <c r="EX212" i="1"/>
  <c r="EX314" i="1"/>
  <c r="EX291" i="1"/>
  <c r="EX266" i="1"/>
  <c r="EX214" i="1"/>
  <c r="EX199" i="1"/>
  <c r="EX297" i="1"/>
  <c r="EX242" i="1"/>
  <c r="EX210" i="1"/>
  <c r="EX208" i="1"/>
  <c r="EX303" i="1"/>
  <c r="EX231" i="1"/>
  <c r="EX250" i="1"/>
  <c r="EX225" i="1"/>
  <c r="EX260" i="1"/>
  <c r="EX209" i="1"/>
  <c r="EX232" i="1"/>
  <c r="EX320" i="1"/>
  <c r="EX311" i="1"/>
  <c r="EX256" i="1"/>
  <c r="EX236" i="1"/>
  <c r="EX258" i="1"/>
  <c r="EX259" i="1"/>
  <c r="EX222" i="1"/>
  <c r="EX211" i="1"/>
  <c r="EX245" i="1"/>
  <c r="EX284" i="1"/>
  <c r="EX278" i="1"/>
  <c r="EX276" i="1"/>
  <c r="EX318" i="1"/>
  <c r="EX243" i="1"/>
  <c r="EX227" i="1"/>
  <c r="EX249" i="1"/>
  <c r="EX317" i="1"/>
  <c r="EX326" i="1"/>
  <c r="EX327" i="1"/>
  <c r="EX238" i="1"/>
  <c r="EX325" i="1"/>
  <c r="EX221" i="1"/>
  <c r="EX312" i="1"/>
  <c r="EX264" i="1"/>
  <c r="EX223" i="1"/>
  <c r="EX248" i="1"/>
  <c r="EX261" i="1"/>
  <c r="EX224" i="1"/>
  <c r="EX287" i="1"/>
  <c r="EX228" i="1"/>
  <c r="EX277" i="1"/>
  <c r="EX216" i="1"/>
  <c r="EX257" i="1"/>
  <c r="EX295" i="1"/>
  <c r="EX302" i="1"/>
  <c r="EX304" i="1"/>
  <c r="EX328" i="1"/>
  <c r="EX246" i="1"/>
  <c r="EX215" i="1"/>
  <c r="EX275" i="1"/>
  <c r="EX247" i="1"/>
  <c r="EX269" i="1"/>
  <c r="EX267" i="1"/>
  <c r="EX219" i="1"/>
  <c r="EX285" i="1"/>
  <c r="EX229" i="1"/>
  <c r="EX240" i="1"/>
  <c r="EX226" i="1"/>
  <c r="EX251" i="1"/>
  <c r="EX270" i="1"/>
  <c r="EX241" i="1"/>
  <c r="EX293" i="1"/>
  <c r="EX239" i="1"/>
  <c r="EX281" i="1"/>
  <c r="EX220" i="1"/>
  <c r="EX263" i="1"/>
  <c r="EX309" i="1"/>
  <c r="EX323" i="1"/>
  <c r="EX313" i="1"/>
  <c r="EX319" i="1"/>
  <c r="EX271" i="1"/>
  <c r="EX315" i="1"/>
  <c r="EX254" i="1"/>
  <c r="EX213" i="1"/>
  <c r="EX237" i="1"/>
  <c r="EX345" i="1"/>
  <c r="EX321" i="1"/>
  <c r="EX342" i="1"/>
  <c r="EX344" i="1"/>
  <c r="EX218" i="1"/>
  <c r="EX217" i="1"/>
  <c r="EX265" i="1"/>
  <c r="EX343" i="1"/>
  <c r="EX335" i="1"/>
  <c r="EX255" i="1"/>
  <c r="EX346" i="1"/>
  <c r="EX253" i="1"/>
  <c r="EX341" i="1"/>
  <c r="EX206" i="1"/>
  <c r="EX347" i="1"/>
  <c r="EX340" i="1"/>
  <c r="EX339" i="1"/>
  <c r="HA39" i="1"/>
  <c r="HA29" i="1"/>
  <c r="HB29" i="1" s="1"/>
  <c r="HB17" i="1"/>
  <c r="HA49" i="1" s="1"/>
  <c r="HB49" i="1" s="1"/>
  <c r="GU29" i="1"/>
  <c r="GV29" i="1" s="1"/>
  <c r="GU39" i="1"/>
  <c r="GV17" i="1"/>
  <c r="GU49" i="1" s="1"/>
  <c r="GV49" i="1" s="1"/>
  <c r="GY72" i="1"/>
  <c r="HL17" i="1"/>
  <c r="HD27" i="1"/>
  <c r="HC37" i="1"/>
  <c r="ES363" i="1"/>
  <c r="ES364" i="1" s="1"/>
  <c r="ES331" i="1"/>
  <c r="EP351" i="1"/>
  <c r="EP353" i="1" s="1"/>
  <c r="HM20" i="1"/>
  <c r="ES189" i="1"/>
  <c r="ES190" i="1" s="1"/>
  <c r="ES12" i="1"/>
  <c r="ES156" i="1"/>
  <c r="EV188" i="1"/>
  <c r="EW10" i="1"/>
  <c r="GB34" i="1"/>
  <c r="ET126" i="1"/>
  <c r="ET32" i="1" s="1"/>
  <c r="FD21" i="1"/>
  <c r="FH56" i="1"/>
  <c r="FH58" i="1" s="1"/>
  <c r="FH59" i="1" s="1"/>
  <c r="GF36" i="1"/>
  <c r="GF18" i="1"/>
  <c r="GF9" i="1"/>
  <c r="GF14" i="1"/>
  <c r="GF8" i="1"/>
  <c r="GF6" i="1"/>
  <c r="GF13" i="1"/>
  <c r="GF21" i="1"/>
  <c r="GF32" i="1"/>
  <c r="GF27" i="1"/>
  <c r="GF35" i="1"/>
  <c r="GF30" i="1"/>
  <c r="GF22" i="1"/>
  <c r="GF25" i="1"/>
  <c r="GF26" i="1"/>
  <c r="GF23" i="1"/>
  <c r="GF29" i="1"/>
  <c r="GF31" i="1"/>
  <c r="GF24" i="1"/>
  <c r="GF20" i="1"/>
  <c r="GF11" i="1"/>
  <c r="HL19" i="1"/>
  <c r="GW72" i="1"/>
  <c r="HE29" i="1"/>
  <c r="HF29" i="1" s="1"/>
  <c r="HF17" i="1"/>
  <c r="FG44" i="1"/>
  <c r="FD52" i="1"/>
  <c r="FH87" i="1"/>
  <c r="FH89" i="1" s="1"/>
  <c r="FH90" i="1" s="1"/>
  <c r="ET331" i="1"/>
  <c r="ET335" i="1" s="1"/>
  <c r="ET339" i="1" s="1"/>
  <c r="EU275" i="1"/>
  <c r="EU106" i="1"/>
  <c r="EU100" i="1" s="1"/>
  <c r="EU207" i="1" l="1"/>
  <c r="EU363" i="1" s="1"/>
  <c r="EU364" i="1" s="1"/>
  <c r="EU371" i="1" s="1"/>
  <c r="ET189" i="1"/>
  <c r="ET190" i="1" s="1"/>
  <c r="ET12" i="1"/>
  <c r="ET156" i="1"/>
  <c r="EW188" i="1"/>
  <c r="EX10" i="1"/>
  <c r="GU41" i="1"/>
  <c r="GU43" i="1" s="1"/>
  <c r="GV39" i="1"/>
  <c r="EP177" i="1"/>
  <c r="FD56" i="1"/>
  <c r="FD58" i="1" s="1"/>
  <c r="FJ105" i="1"/>
  <c r="FJ74" i="1"/>
  <c r="FJ43" i="1"/>
  <c r="HI27" i="1"/>
  <c r="FJ12" i="1"/>
  <c r="HC49" i="1"/>
  <c r="HD49" i="1" s="1"/>
  <c r="HD37" i="1"/>
  <c r="GU73" i="1"/>
  <c r="GU74" i="1" s="1"/>
  <c r="HA41" i="1"/>
  <c r="HA43" i="1" s="1"/>
  <c r="HB39" i="1"/>
  <c r="EU331" i="1"/>
  <c r="EU335" i="1" s="1"/>
  <c r="EU339" i="1" s="1"/>
  <c r="EM182" i="1"/>
  <c r="EM184" i="1" s="1"/>
  <c r="EM27" i="1"/>
  <c r="FG17" i="1"/>
  <c r="EV362" i="1"/>
  <c r="EW205" i="1"/>
  <c r="EV275" i="1"/>
  <c r="EV106" i="1"/>
  <c r="EW281" i="1"/>
  <c r="EX279" i="1" s="1"/>
  <c r="FY38" i="1"/>
  <c r="FY37" i="1" s="1"/>
  <c r="EQ25" i="1"/>
  <c r="EP21" i="1"/>
  <c r="HC39" i="1"/>
  <c r="FI87" i="1"/>
  <c r="FI89" i="1" s="1"/>
  <c r="FI90" i="1" s="1"/>
  <c r="ES160" i="1"/>
  <c r="ES13" i="1"/>
  <c r="FD87" i="1"/>
  <c r="GD16" i="1"/>
  <c r="EW111" i="1"/>
  <c r="EX111" i="1" s="1"/>
  <c r="ET351" i="1"/>
  <c r="ET353" i="1" s="1"/>
  <c r="ET356" i="1" s="1"/>
  <c r="ET358" i="1" s="1"/>
  <c r="HE41" i="1"/>
  <c r="HE43" i="1" s="1"/>
  <c r="HF39" i="1"/>
  <c r="GB33" i="1"/>
  <c r="ES191" i="1"/>
  <c r="ES192" i="1" s="1"/>
  <c r="ES193" i="1" s="1"/>
  <c r="ES371" i="1"/>
  <c r="ES365" i="1"/>
  <c r="ES366" i="1" s="1"/>
  <c r="ES367" i="1" s="1"/>
  <c r="GW41" i="1"/>
  <c r="GX39" i="1"/>
  <c r="GS39" i="1"/>
  <c r="GT17" i="1"/>
  <c r="GS49" i="1" s="1"/>
  <c r="GT49" i="1" s="1"/>
  <c r="GS29" i="1"/>
  <c r="GT29" i="1" s="1"/>
  <c r="ER177" i="1"/>
  <c r="ER179" i="1" s="1"/>
  <c r="EQ179" i="1"/>
  <c r="FG79" i="1"/>
  <c r="FI25" i="1"/>
  <c r="FI27" i="1" s="1"/>
  <c r="FI28" i="1" s="1"/>
  <c r="FI118" i="1"/>
  <c r="FI120" i="1" s="1"/>
  <c r="FI121" i="1" s="1"/>
  <c r="GY41" i="1"/>
  <c r="GY43" i="1" s="1"/>
  <c r="GZ39" i="1"/>
  <c r="ES335" i="1"/>
  <c r="EU32" i="1"/>
  <c r="FG48" i="1"/>
  <c r="FD25" i="1"/>
  <c r="HN20" i="1"/>
  <c r="HM19" i="1"/>
  <c r="EP356" i="1"/>
  <c r="EP358" i="1" s="1"/>
  <c r="HE49" i="1"/>
  <c r="HF49" i="1" s="1"/>
  <c r="HF37" i="1"/>
  <c r="FG110" i="1"/>
  <c r="HR15" i="1"/>
  <c r="HQ17" i="1"/>
  <c r="EV135" i="1"/>
  <c r="EW310" i="1"/>
  <c r="EX308" i="1" s="1"/>
  <c r="HH27" i="1"/>
  <c r="HG37" i="1"/>
  <c r="FD118" i="1"/>
  <c r="EV301" i="1"/>
  <c r="EW301" i="1" s="1"/>
  <c r="EX299" i="1" s="1"/>
  <c r="EW302" i="1"/>
  <c r="EV158" i="1"/>
  <c r="EW158" i="1" s="1"/>
  <c r="EX158" i="1" s="1"/>
  <c r="EW333" i="1"/>
  <c r="EX331" i="1" s="1"/>
  <c r="FU37" i="1"/>
  <c r="FI56" i="1"/>
  <c r="FI58" i="1" s="1"/>
  <c r="FI59" i="1" s="1"/>
  <c r="EU365" i="1" l="1"/>
  <c r="EU366" i="1" s="1"/>
  <c r="EU367" i="1" s="1"/>
  <c r="GY45" i="1"/>
  <c r="GZ45" i="1" s="1"/>
  <c r="GZ43" i="1"/>
  <c r="GU75" i="1"/>
  <c r="GU76" i="1" s="1"/>
  <c r="HN19" i="1"/>
  <c r="FD27" i="1"/>
  <c r="EU189" i="1"/>
  <c r="EU190" i="1" s="1"/>
  <c r="EU12" i="1"/>
  <c r="EU156" i="1"/>
  <c r="FG83" i="1"/>
  <c r="GX41" i="1"/>
  <c r="GW47" i="1"/>
  <c r="GX47" i="1" s="1"/>
  <c r="EV207" i="1"/>
  <c r="EW275" i="1"/>
  <c r="EX273" i="1" s="1"/>
  <c r="EU351" i="1"/>
  <c r="EU353" i="1" s="1"/>
  <c r="EU356" i="1" s="1"/>
  <c r="EU358" i="1" s="1"/>
  <c r="FJ13" i="1"/>
  <c r="FJ106" i="1"/>
  <c r="HG49" i="1"/>
  <c r="HH49" i="1" s="1"/>
  <c r="HH37" i="1"/>
  <c r="HG39" i="1"/>
  <c r="FG52" i="1"/>
  <c r="ES339" i="1"/>
  <c r="ER182" i="1"/>
  <c r="ER184" i="1" s="1"/>
  <c r="ER27" i="1"/>
  <c r="ES164" i="1"/>
  <c r="GD34" i="1"/>
  <c r="EW135" i="1"/>
  <c r="EX135" i="1" s="1"/>
  <c r="EV126" i="1"/>
  <c r="EW126" i="1" s="1"/>
  <c r="EX126" i="1" s="1"/>
  <c r="FD120" i="1"/>
  <c r="FG114" i="1"/>
  <c r="EQ182" i="1"/>
  <c r="EQ184" i="1" s="1"/>
  <c r="EQ27" i="1"/>
  <c r="GW43" i="1"/>
  <c r="HF41" i="1"/>
  <c r="HE47" i="1"/>
  <c r="HF47" i="1" s="1"/>
  <c r="FD89" i="1"/>
  <c r="HC41" i="1"/>
  <c r="HC43" i="1" s="1"/>
  <c r="HD39" i="1"/>
  <c r="EW362" i="1"/>
  <c r="EX203" i="1"/>
  <c r="FG21" i="1"/>
  <c r="HJ27" i="1"/>
  <c r="HI37" i="1"/>
  <c r="HI29" i="1"/>
  <c r="HJ29" i="1" s="1"/>
  <c r="FX38" i="1"/>
  <c r="EP25" i="1"/>
  <c r="GV41" i="1"/>
  <c r="GU47" i="1"/>
  <c r="GV47" i="1" s="1"/>
  <c r="ET160" i="1"/>
  <c r="ET164" i="1" s="1"/>
  <c r="ET13" i="1"/>
  <c r="ET17" i="1" s="1"/>
  <c r="ET21" i="1" s="1"/>
  <c r="HR17" i="1"/>
  <c r="GZ41" i="1"/>
  <c r="GY47" i="1"/>
  <c r="GZ47" i="1" s="1"/>
  <c r="FZ38" i="1"/>
  <c r="FZ37" i="1" s="1"/>
  <c r="ER25" i="1"/>
  <c r="GS41" i="1"/>
  <c r="GT39" i="1"/>
  <c r="HE45" i="1"/>
  <c r="HF45" i="1" s="1"/>
  <c r="HF43" i="1"/>
  <c r="GD15" i="1"/>
  <c r="GE16" i="1"/>
  <c r="ES17" i="1"/>
  <c r="HB41" i="1"/>
  <c r="HA47" i="1"/>
  <c r="HB47" i="1" s="1"/>
  <c r="FJ44" i="1"/>
  <c r="EP179" i="1"/>
  <c r="FK105" i="1"/>
  <c r="FK106" i="1" s="1"/>
  <c r="FK110" i="1" s="1"/>
  <c r="FK114" i="1" s="1"/>
  <c r="FK74" i="1"/>
  <c r="FK75" i="1" s="1"/>
  <c r="FK79" i="1" s="1"/>
  <c r="FK83" i="1" s="1"/>
  <c r="FK43" i="1"/>
  <c r="FK44" i="1" s="1"/>
  <c r="FK48" i="1" s="1"/>
  <c r="FK52" i="1" s="1"/>
  <c r="HK27" i="1"/>
  <c r="FK12" i="1"/>
  <c r="FK13" i="1" s="1"/>
  <c r="FK17" i="1" s="1"/>
  <c r="FK21" i="1" s="1"/>
  <c r="EV100" i="1"/>
  <c r="EW106" i="1"/>
  <c r="EX106" i="1" s="1"/>
  <c r="GF12" i="1" s="1"/>
  <c r="HA45" i="1"/>
  <c r="HB45" i="1" s="1"/>
  <c r="HB43" i="1"/>
  <c r="FJ75" i="1"/>
  <c r="FD59" i="1"/>
  <c r="GU45" i="1"/>
  <c r="GV45" i="1" s="1"/>
  <c r="GV43" i="1"/>
  <c r="ET191" i="1"/>
  <c r="ET192" i="1" s="1"/>
  <c r="ET193" i="1" s="1"/>
  <c r="EV32" i="1" l="1"/>
  <c r="EW100" i="1"/>
  <c r="EX100" i="1" s="1"/>
  <c r="HI49" i="1"/>
  <c r="HJ49" i="1" s="1"/>
  <c r="HJ37" i="1"/>
  <c r="HI39" i="1"/>
  <c r="FK87" i="1"/>
  <c r="FK89" i="1" s="1"/>
  <c r="FK90" i="1" s="1"/>
  <c r="HO20" i="1"/>
  <c r="GT41" i="1"/>
  <c r="GS47" i="1"/>
  <c r="GT47" i="1" s="1"/>
  <c r="HD41" i="1"/>
  <c r="HC47" i="1"/>
  <c r="HD47" i="1" s="1"/>
  <c r="GW45" i="1"/>
  <c r="GX45" i="1" s="1"/>
  <c r="GX43" i="1"/>
  <c r="FG118" i="1"/>
  <c r="GD33" i="1"/>
  <c r="GE34" i="1"/>
  <c r="FJ17" i="1"/>
  <c r="EV363" i="1"/>
  <c r="EV364" i="1" s="1"/>
  <c r="EW207" i="1"/>
  <c r="EV331" i="1"/>
  <c r="EU191" i="1"/>
  <c r="EU192" i="1" s="1"/>
  <c r="EU193" i="1" s="1"/>
  <c r="FK56" i="1"/>
  <c r="FK58" i="1" s="1"/>
  <c r="FK59" i="1" s="1"/>
  <c r="GF16" i="1"/>
  <c r="GE15" i="1"/>
  <c r="FX37" i="1"/>
  <c r="FK25" i="1"/>
  <c r="FK27" i="1" s="1"/>
  <c r="FK28" i="1" s="1"/>
  <c r="FK118" i="1"/>
  <c r="FK120" i="1" s="1"/>
  <c r="FK121" i="1" s="1"/>
  <c r="FJ48" i="1"/>
  <c r="GS43" i="1"/>
  <c r="FD90" i="1"/>
  <c r="FD121" i="1"/>
  <c r="FG56" i="1"/>
  <c r="FG58" i="1" s="1"/>
  <c r="FG87" i="1"/>
  <c r="FG89" i="1" s="1"/>
  <c r="FG90" i="1" s="1"/>
  <c r="FD28" i="1"/>
  <c r="GW73" i="1"/>
  <c r="GW74" i="1" s="1"/>
  <c r="FJ79" i="1"/>
  <c r="FS12" i="1"/>
  <c r="FT12" i="1"/>
  <c r="FU12" i="1"/>
  <c r="FV12" i="1"/>
  <c r="FW12" i="1"/>
  <c r="FX12" i="1"/>
  <c r="FY12" i="1"/>
  <c r="FZ12" i="1"/>
  <c r="GA12" i="1"/>
  <c r="GB12" i="1"/>
  <c r="GC12" i="1"/>
  <c r="GD12" i="1"/>
  <c r="GD10" i="1" s="1"/>
  <c r="HL27" i="1"/>
  <c r="HK37" i="1"/>
  <c r="HK29" i="1"/>
  <c r="HL29" i="1" s="1"/>
  <c r="EP182" i="1"/>
  <c r="EP184" i="1" s="1"/>
  <c r="EP27" i="1"/>
  <c r="ES21" i="1"/>
  <c r="ET177" i="1"/>
  <c r="ET179" i="1" s="1"/>
  <c r="HC45" i="1"/>
  <c r="HD45" i="1" s="1"/>
  <c r="HD43" i="1"/>
  <c r="HG41" i="1"/>
  <c r="HG43" i="1" s="1"/>
  <c r="HH39" i="1"/>
  <c r="FJ110" i="1"/>
  <c r="EU160" i="1"/>
  <c r="EU164" i="1" s="1"/>
  <c r="EU13" i="1"/>
  <c r="FG25" i="1"/>
  <c r="FG27" i="1" s="1"/>
  <c r="FG28" i="1" s="1"/>
  <c r="ES177" i="1"/>
  <c r="ES179" i="1" s="1"/>
  <c r="ES351" i="1"/>
  <c r="ES353" i="1" s="1"/>
  <c r="FL105" i="1"/>
  <c r="FL106" i="1" s="1"/>
  <c r="FL110" i="1" s="1"/>
  <c r="FL114" i="1" s="1"/>
  <c r="FL74" i="1"/>
  <c r="FL43" i="1"/>
  <c r="FL44" i="1" s="1"/>
  <c r="FL48" i="1" s="1"/>
  <c r="FL52" i="1" s="1"/>
  <c r="HM27" i="1"/>
  <c r="FL12" i="1"/>
  <c r="ES182" i="1" l="1"/>
  <c r="ES184" i="1" s="1"/>
  <c r="ES27" i="1"/>
  <c r="ES356" i="1"/>
  <c r="ES358" i="1" s="1"/>
  <c r="HN27" i="1"/>
  <c r="HM37" i="1"/>
  <c r="HM29" i="1"/>
  <c r="HN29" i="1" s="1"/>
  <c r="GE12" i="1"/>
  <c r="GE10" i="1" s="1"/>
  <c r="FS10" i="1"/>
  <c r="FS28" i="1"/>
  <c r="FG59" i="1"/>
  <c r="EU177" i="1"/>
  <c r="HG45" i="1"/>
  <c r="HH45" i="1" s="1"/>
  <c r="HH43" i="1"/>
  <c r="FZ10" i="1"/>
  <c r="FZ28" i="1"/>
  <c r="FZ19" i="1" s="1"/>
  <c r="FZ39" i="1" s="1"/>
  <c r="FV10" i="1"/>
  <c r="FV28" i="1"/>
  <c r="FV19" i="1" s="1"/>
  <c r="FV39" i="1" s="1"/>
  <c r="EV335" i="1"/>
  <c r="EW331" i="1"/>
  <c r="EX329" i="1" s="1"/>
  <c r="FJ21" i="1"/>
  <c r="HO19" i="1"/>
  <c r="HP20" i="1"/>
  <c r="HQ20" i="1"/>
  <c r="HR20" i="1" s="1"/>
  <c r="FL56" i="1"/>
  <c r="FL58" i="1" s="1"/>
  <c r="FL59" i="1" s="1"/>
  <c r="EU17" i="1"/>
  <c r="ET182" i="1"/>
  <c r="ET184" i="1" s="1"/>
  <c r="ET27" i="1"/>
  <c r="GA10" i="1"/>
  <c r="GA28" i="1"/>
  <c r="GA19" i="1" s="1"/>
  <c r="FL75" i="1"/>
  <c r="FL13" i="1"/>
  <c r="FL118" i="1"/>
  <c r="FL120" i="1" s="1"/>
  <c r="FL121" i="1" s="1"/>
  <c r="HH41" i="1"/>
  <c r="HG47" i="1"/>
  <c r="HH47" i="1" s="1"/>
  <c r="GC10" i="1"/>
  <c r="GC28" i="1"/>
  <c r="GC19" i="1" s="1"/>
  <c r="FY10" i="1"/>
  <c r="FY28" i="1"/>
  <c r="FY19" i="1" s="1"/>
  <c r="FY39" i="1" s="1"/>
  <c r="FU10" i="1"/>
  <c r="FU28" i="1"/>
  <c r="FU19" i="1" s="1"/>
  <c r="FU39" i="1" s="1"/>
  <c r="FJ83" i="1"/>
  <c r="GS45" i="1"/>
  <c r="GT45" i="1" s="1"/>
  <c r="GT43" i="1"/>
  <c r="EW363" i="1"/>
  <c r="EW364" i="1" s="1"/>
  <c r="EX205" i="1"/>
  <c r="GF34" i="1"/>
  <c r="GE33" i="1"/>
  <c r="GF33" i="1" s="1"/>
  <c r="FG120" i="1"/>
  <c r="HI41" i="1"/>
  <c r="HJ39" i="1"/>
  <c r="EV189" i="1"/>
  <c r="EV190" i="1" s="1"/>
  <c r="EV12" i="1"/>
  <c r="EV156" i="1"/>
  <c r="EW32" i="1"/>
  <c r="ES25" i="1"/>
  <c r="GA38" i="1"/>
  <c r="FJ114" i="1"/>
  <c r="GB38" i="1"/>
  <c r="GB37" i="1" s="1"/>
  <c r="ET25" i="1"/>
  <c r="HL37" i="1"/>
  <c r="HK49" i="1"/>
  <c r="HL49" i="1" s="1"/>
  <c r="HK39" i="1"/>
  <c r="GB10" i="1"/>
  <c r="GB28" i="1"/>
  <c r="GB19" i="1" s="1"/>
  <c r="FX10" i="1"/>
  <c r="FX28" i="1"/>
  <c r="FX19" i="1" s="1"/>
  <c r="FX39" i="1" s="1"/>
  <c r="FT10" i="1"/>
  <c r="FT28" i="1"/>
  <c r="FT19" i="1" s="1"/>
  <c r="FT39" i="1" s="1"/>
  <c r="GW75" i="1"/>
  <c r="GW76" i="1" s="1"/>
  <c r="GF15" i="1"/>
  <c r="EV365" i="1"/>
  <c r="EV366" i="1" s="1"/>
  <c r="EV367" i="1" s="1"/>
  <c r="EV371" i="1"/>
  <c r="GD28" i="1"/>
  <c r="GD19" i="1" s="1"/>
  <c r="FW10" i="1"/>
  <c r="FW28" i="1"/>
  <c r="FW19" i="1" s="1"/>
  <c r="FW39" i="1" s="1"/>
  <c r="FJ52" i="1"/>
  <c r="GB39" i="1" l="1"/>
  <c r="FU40" i="1"/>
  <c r="FW40" i="1"/>
  <c r="FX40" i="1"/>
  <c r="HJ41" i="1"/>
  <c r="HI47" i="1"/>
  <c r="HJ47" i="1" s="1"/>
  <c r="GA37" i="1"/>
  <c r="GA40" i="1" s="1"/>
  <c r="FM105" i="1"/>
  <c r="FM74" i="1"/>
  <c r="FM43" i="1"/>
  <c r="HO27" i="1"/>
  <c r="FM12" i="1"/>
  <c r="EW12" i="1"/>
  <c r="EX12" i="1" s="1"/>
  <c r="HI43" i="1"/>
  <c r="FL17" i="1"/>
  <c r="EU21" i="1"/>
  <c r="FJ25" i="1"/>
  <c r="FJ27" i="1" s="1"/>
  <c r="FZ40" i="1"/>
  <c r="GC38" i="1"/>
  <c r="GC37" i="1" s="1"/>
  <c r="GC40" i="1" s="1"/>
  <c r="EU25" i="1"/>
  <c r="GE28" i="1"/>
  <c r="FS19" i="1"/>
  <c r="FS39" i="1" s="1"/>
  <c r="EV160" i="1"/>
  <c r="EV13" i="1"/>
  <c r="EW156" i="1"/>
  <c r="EX156" i="1" s="1"/>
  <c r="FJ56" i="1"/>
  <c r="FJ58" i="1" s="1"/>
  <c r="FT40" i="1"/>
  <c r="GB40" i="1"/>
  <c r="EV191" i="1"/>
  <c r="EV192" i="1" s="1"/>
  <c r="EV193" i="1" s="1"/>
  <c r="FG121" i="1"/>
  <c r="EW365" i="1"/>
  <c r="EW366" i="1" s="1"/>
  <c r="EW367" i="1" s="1"/>
  <c r="FJ87" i="1"/>
  <c r="FJ89" i="1" s="1"/>
  <c r="FY40" i="1"/>
  <c r="HP19" i="1"/>
  <c r="HO29" i="1"/>
  <c r="HP29" i="1" s="1"/>
  <c r="HQ19" i="1"/>
  <c r="EU179" i="1"/>
  <c r="HM49" i="1"/>
  <c r="HN49" i="1" s="1"/>
  <c r="HN37" i="1"/>
  <c r="HM39" i="1"/>
  <c r="HK41" i="1"/>
  <c r="HL39" i="1"/>
  <c r="FJ118" i="1"/>
  <c r="FJ120" i="1" s="1"/>
  <c r="EW189" i="1"/>
  <c r="EW190" i="1" s="1"/>
  <c r="EX32" i="1"/>
  <c r="FL79" i="1"/>
  <c r="EV339" i="1"/>
  <c r="EW335" i="1"/>
  <c r="EX333" i="1" s="1"/>
  <c r="FV40" i="1"/>
  <c r="GF10" i="1"/>
  <c r="GC39" i="1" l="1"/>
  <c r="FS40" i="1"/>
  <c r="GA39" i="1"/>
  <c r="FJ121" i="1"/>
  <c r="FJ90" i="1"/>
  <c r="FJ28" i="1"/>
  <c r="FJ59" i="1"/>
  <c r="FM75" i="1"/>
  <c r="FN74" i="1"/>
  <c r="FO74" i="1" s="1"/>
  <c r="EV17" i="1"/>
  <c r="EW13" i="1"/>
  <c r="EX13" i="1" s="1"/>
  <c r="HM41" i="1"/>
  <c r="HM43" i="1" s="1"/>
  <c r="HN39" i="1"/>
  <c r="EU182" i="1"/>
  <c r="EU184" i="1" s="1"/>
  <c r="EU27" i="1"/>
  <c r="EV164" i="1"/>
  <c r="EW160" i="1"/>
  <c r="EX160" i="1" s="1"/>
  <c r="FM13" i="1"/>
  <c r="FN12" i="1"/>
  <c r="FO12" i="1" s="1"/>
  <c r="FM106" i="1"/>
  <c r="FN105" i="1"/>
  <c r="FO105" i="1" s="1"/>
  <c r="HL41" i="1"/>
  <c r="HK47" i="1"/>
  <c r="HL47" i="1" s="1"/>
  <c r="EW191" i="1"/>
  <c r="EW192" i="1" s="1"/>
  <c r="EW193" i="1" s="1"/>
  <c r="FL21" i="1"/>
  <c r="HP27" i="1"/>
  <c r="HO37" i="1"/>
  <c r="HQ27" i="1"/>
  <c r="HQ29" i="1" s="1"/>
  <c r="HR29" i="1" s="1"/>
  <c r="EV351" i="1"/>
  <c r="EW351" i="1" s="1"/>
  <c r="EX349" i="1" s="1"/>
  <c r="EW339" i="1"/>
  <c r="EX337" i="1" s="1"/>
  <c r="HK43" i="1"/>
  <c r="FL83" i="1"/>
  <c r="HR19" i="1"/>
  <c r="GG28" i="1"/>
  <c r="GF28" i="1"/>
  <c r="GE19" i="1"/>
  <c r="HI45" i="1"/>
  <c r="HJ45" i="1" s="1"/>
  <c r="HJ43" i="1"/>
  <c r="FM44" i="1"/>
  <c r="FN43" i="1"/>
  <c r="FO43" i="1" s="1"/>
  <c r="EV353" i="1" l="1"/>
  <c r="EV356" i="1" s="1"/>
  <c r="EV358" i="1" s="1"/>
  <c r="GF19" i="1"/>
  <c r="HK45" i="1"/>
  <c r="HL45" i="1" s="1"/>
  <c r="HL43" i="1"/>
  <c r="FM48" i="1"/>
  <c r="FN44" i="1"/>
  <c r="FO44" i="1" s="1"/>
  <c r="HR27" i="1"/>
  <c r="HQ37" i="1"/>
  <c r="FL25" i="1"/>
  <c r="FL27" i="1" s="1"/>
  <c r="FM17" i="1"/>
  <c r="FN13" i="1"/>
  <c r="FO13" i="1" s="1"/>
  <c r="HP37" i="1"/>
  <c r="HO49" i="1"/>
  <c r="HP49" i="1" s="1"/>
  <c r="HO39" i="1"/>
  <c r="GY73" i="1"/>
  <c r="GY74" i="1" s="1"/>
  <c r="EV21" i="1"/>
  <c r="EW21" i="1" s="1"/>
  <c r="EX21" i="1" s="1"/>
  <c r="EW17" i="1"/>
  <c r="FL87" i="1"/>
  <c r="FL89" i="1" s="1"/>
  <c r="FM110" i="1"/>
  <c r="FN106" i="1"/>
  <c r="FO106" i="1" s="1"/>
  <c r="EV177" i="1"/>
  <c r="EV179" i="1" s="1"/>
  <c r="EW164" i="1"/>
  <c r="HN41" i="1"/>
  <c r="HM47" i="1"/>
  <c r="HN47" i="1" s="1"/>
  <c r="HM45" i="1"/>
  <c r="HN45" i="1" s="1"/>
  <c r="HN43" i="1"/>
  <c r="FM79" i="1"/>
  <c r="FN75" i="1"/>
  <c r="FO75" i="1" s="1"/>
  <c r="EW353" i="1" l="1"/>
  <c r="EX351" i="1" s="1"/>
  <c r="FL28" i="1"/>
  <c r="EV182" i="1"/>
  <c r="EV184" i="1" s="1"/>
  <c r="EV27" i="1"/>
  <c r="EW27" i="1" s="1"/>
  <c r="EX27" i="1" s="1"/>
  <c r="EX17" i="1"/>
  <c r="FM83" i="1"/>
  <c r="FN79" i="1"/>
  <c r="FO79" i="1" s="1"/>
  <c r="EX164" i="1"/>
  <c r="FM114" i="1"/>
  <c r="FN110" i="1"/>
  <c r="FO110" i="1" s="1"/>
  <c r="GY75" i="1"/>
  <c r="GY76" i="1" s="1"/>
  <c r="FM52" i="1"/>
  <c r="FN48" i="1"/>
  <c r="FO48" i="1" s="1"/>
  <c r="GD38" i="1"/>
  <c r="EV25" i="1"/>
  <c r="EW25" i="1" s="1"/>
  <c r="EX25" i="1" s="1"/>
  <c r="EW177" i="1"/>
  <c r="EX177" i="1" s="1"/>
  <c r="EW356" i="1"/>
  <c r="EW358" i="1" s="1"/>
  <c r="FL90" i="1"/>
  <c r="HO41" i="1"/>
  <c r="HO43" i="1" s="1"/>
  <c r="HP39" i="1"/>
  <c r="FM21" i="1"/>
  <c r="FN17" i="1"/>
  <c r="FO17" i="1" s="1"/>
  <c r="HQ49" i="1"/>
  <c r="HR49" i="1" s="1"/>
  <c r="HR37" i="1"/>
  <c r="HQ39" i="1"/>
  <c r="EW179" i="1" l="1"/>
  <c r="EW182" i="1" s="1"/>
  <c r="EW184" i="1" s="1"/>
  <c r="HP41" i="1"/>
  <c r="HO47" i="1"/>
  <c r="HP47" i="1" s="1"/>
  <c r="HO45" i="1"/>
  <c r="HP45" i="1" s="1"/>
  <c r="HP43" i="1"/>
  <c r="GD37" i="1"/>
  <c r="GE38" i="1"/>
  <c r="HQ41" i="1"/>
  <c r="HR39" i="1"/>
  <c r="FM25" i="1"/>
  <c r="FN25" i="1" s="1"/>
  <c r="FO25" i="1" s="1"/>
  <c r="FN21" i="1"/>
  <c r="FO21" i="1" s="1"/>
  <c r="FM56" i="1"/>
  <c r="FN56" i="1" s="1"/>
  <c r="FO56" i="1" s="1"/>
  <c r="FN52" i="1"/>
  <c r="FO52" i="1" s="1"/>
  <c r="FM118" i="1"/>
  <c r="FN118" i="1" s="1"/>
  <c r="FO118" i="1" s="1"/>
  <c r="FN114" i="1"/>
  <c r="FM87" i="1"/>
  <c r="FN87" i="1" s="1"/>
  <c r="FO87" i="1" s="1"/>
  <c r="FN83" i="1"/>
  <c r="FO83" i="1" s="1"/>
  <c r="EW28" i="1"/>
  <c r="EX179" i="1" l="1"/>
  <c r="FM58" i="1"/>
  <c r="FM59" i="1" s="1"/>
  <c r="FM27" i="1"/>
  <c r="FM28" i="1" s="1"/>
  <c r="FN58" i="1"/>
  <c r="FO58" i="1" s="1"/>
  <c r="FM120" i="1"/>
  <c r="HR41" i="1"/>
  <c r="HQ47" i="1"/>
  <c r="HR47" i="1" s="1"/>
  <c r="GD40" i="1"/>
  <c r="GD39" i="1"/>
  <c r="FM89" i="1"/>
  <c r="HQ43" i="1"/>
  <c r="FO114" i="1"/>
  <c r="FN121" i="1"/>
  <c r="FN27" i="1"/>
  <c r="FO27" i="1" s="1"/>
  <c r="GF38" i="1"/>
  <c r="GE37" i="1"/>
  <c r="GG19" i="1"/>
  <c r="GH19" i="1" s="1"/>
  <c r="FM90" i="1" l="1"/>
  <c r="FN89" i="1"/>
  <c r="FO89" i="1" s="1"/>
  <c r="HQ45" i="1"/>
  <c r="HR45" i="1" s="1"/>
  <c r="HR43" i="1"/>
  <c r="GF37" i="1"/>
  <c r="GE39" i="1"/>
  <c r="GF39" i="1" s="1"/>
  <c r="GE40" i="1"/>
  <c r="GF40" i="1" s="1"/>
  <c r="FM121" i="1"/>
  <c r="FN120" i="1"/>
  <c r="FO1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Walter A. Reñasco González</author>
  </authors>
  <commentList>
    <comment ref="J20" authorId="0" shapeId="0" xr:uid="{55A56AD8-5F87-4A8E-8E35-7A6A1295A913}">
      <text>
        <r>
          <rPr>
            <b/>
            <sz val="9"/>
            <color indexed="81"/>
            <rFont val="Tahoma"/>
            <family val="2"/>
          </rPr>
          <t>Walter A. Reñasco González:</t>
        </r>
        <r>
          <rPr>
            <sz val="9"/>
            <color indexed="81"/>
            <rFont val="Tahoma"/>
            <family val="2"/>
          </rPr>
          <t xml:space="preserve">
Afecta Flujo y EdR solamente para Año 1</t>
        </r>
      </text>
    </comment>
    <comment ref="L20" authorId="0" shapeId="0" xr:uid="{E95D967A-0A7E-48EA-A292-F2AA751188A3}">
      <text>
        <r>
          <rPr>
            <b/>
            <sz val="9"/>
            <color indexed="81"/>
            <rFont val="Tahoma"/>
            <family val="2"/>
          </rPr>
          <t>Walter A. Reñasco González:</t>
        </r>
        <r>
          <rPr>
            <sz val="9"/>
            <color indexed="81"/>
            <rFont val="Tahoma"/>
            <family val="2"/>
          </rPr>
          <t xml:space="preserve">
Afecta Flujo y EdR a partir del Año 2</t>
        </r>
      </text>
    </comment>
  </commentList>
</comments>
</file>

<file path=xl/sharedStrings.xml><?xml version="1.0" encoding="utf-8"?>
<sst xmlns="http://schemas.openxmlformats.org/spreadsheetml/2006/main" count="1327" uniqueCount="665">
  <si>
    <t>Crecimiento Esperado comparativo conforme Histórico Base de Negocio Origen</t>
  </si>
  <si>
    <t>Regalías</t>
  </si>
  <si>
    <t>Incremento precios</t>
  </si>
  <si>
    <t>Escenario de Proyección de Ventas para Apertura - CALCULO DE INGRESOS</t>
  </si>
  <si>
    <t>Análisis Histórico de Ventas para Modelar el nuevo Punto de Ventas</t>
  </si>
  <si>
    <t>Crecimiento Anual Proyectado</t>
  </si>
  <si>
    <t>¿QUE VAMOS A VENDER? - COMPORTAMIENTO AÑO 1</t>
  </si>
  <si>
    <t>¿QUE VAMOS A VENDER? - COMPORTAMIENTO AÑO 2</t>
  </si>
  <si>
    <t>¿QUE VAMOS A VENDER? - COMPORTAMIENTO AÑO 3</t>
  </si>
  <si>
    <t>¿QUE VAMOS A VENDER? - COMPORTAMIENTO AÑO 4</t>
  </si>
  <si>
    <t>¿QUE VAMOS A VENDER? - COMPORTAMIENTO AÑO 5</t>
  </si>
  <si>
    <t>PRESUPUESTO AÑO 1 - RESUMEN EJECUTIVO</t>
  </si>
  <si>
    <t>PRESUPUESTO AÑO 2 - RESUMEN EJECUTIVO</t>
  </si>
  <si>
    <t>Comisiones</t>
  </si>
  <si>
    <t>Crecimiento</t>
  </si>
  <si>
    <t>FLUJO DE CAJA AÑO 1</t>
  </si>
  <si>
    <t>CHECK LIST DE INSUMOS A INVERTIR</t>
  </si>
  <si>
    <t>PUNTO DE EQUILIBRIO</t>
  </si>
  <si>
    <t>Profit First</t>
  </si>
  <si>
    <t>Inflación</t>
  </si>
  <si>
    <t>Depreciación y</t>
  </si>
  <si>
    <t>Escenario Ventas por Día - En Ingresos y En Unidades</t>
  </si>
  <si>
    <t>Comparativo P.Venta:</t>
  </si>
  <si>
    <t>ENTHEOS</t>
  </si>
  <si>
    <t>Años:</t>
  </si>
  <si>
    <t>Rango Meses:</t>
  </si>
  <si>
    <t>Octubre 2021-Septiembre 2022</t>
  </si>
  <si>
    <t>EN UNIDADES - PLATOS Y BEBIDAS</t>
  </si>
  <si>
    <t>ESTACIONALIDAD DE LAS VENTAS AÑO 1 - EN UNIDADES</t>
  </si>
  <si>
    <t>PROYECCION DE CRECIMIENTO ESPERADO</t>
  </si>
  <si>
    <t>ESTACIONALIDAD DE LAS VENTAS AÑO 2 - EN UNIDADES</t>
  </si>
  <si>
    <t>ESTACIONALIDAD DE LAS VENTAS AÑO 3 - EN UNIDADES</t>
  </si>
  <si>
    <t>ESTACIONALIDAD DE LAS VENTAS AÑO 4 - EN UNIDADES</t>
  </si>
  <si>
    <t>ESTACIONALIDAD DE LAS VENTAS AÑO 5 - EN UNIDADES</t>
  </si>
  <si>
    <t>Riesgo País</t>
  </si>
  <si>
    <t xml:space="preserve">Total </t>
  </si>
  <si>
    <t>Amortización</t>
  </si>
  <si>
    <t>Escenario Global</t>
  </si>
  <si>
    <t>Año 1</t>
  </si>
  <si>
    <t>Año 2</t>
  </si>
  <si>
    <t>Q / Día</t>
  </si>
  <si>
    <t>Q / Sem.</t>
  </si>
  <si>
    <t>Q / Mes</t>
  </si>
  <si>
    <t>Q / Año</t>
  </si>
  <si>
    <t>Category</t>
  </si>
  <si>
    <t>After Disc.</t>
  </si>
  <si>
    <t>Participación HIT</t>
  </si>
  <si>
    <t>HIT</t>
  </si>
  <si>
    <t>HIT Empresarial</t>
  </si>
  <si>
    <t>Proyección</t>
  </si>
  <si>
    <t xml:space="preserve">Acumulado </t>
  </si>
  <si>
    <t>MES DE APERTURA</t>
  </si>
  <si>
    <t>Conceptos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</si>
  <si>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</si>
  <si>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</si>
  <si>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</si>
  <si>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</si>
  <si>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</si>
  <si>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</si>
  <si>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</si>
  <si>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</si>
  <si>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</si>
  <si>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</si>
  <si>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</si>
  <si>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</si>
  <si>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Total</t>
  </si>
  <si>
    <t>HABILITACIÓN DE LA UNIDAD</t>
  </si>
  <si>
    <t>Área</t>
  </si>
  <si>
    <t>M2</t>
  </si>
  <si>
    <t>Costo m2</t>
  </si>
  <si>
    <t>Subtotal</t>
  </si>
  <si>
    <t>Alquiler</t>
  </si>
  <si>
    <t>en Meses</t>
  </si>
  <si>
    <t>Resumen</t>
  </si>
  <si>
    <t>Ciclo de Vida del Proyecto</t>
  </si>
  <si>
    <t>Evolución Ventas Año 1</t>
  </si>
  <si>
    <t>Ventas Día</t>
  </si>
  <si>
    <t>H1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</si>
  <si>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</si>
  <si>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</si>
  <si>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</si>
  <si>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</si>
  <si>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</si>
  <si>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</si>
  <si>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</si>
  <si>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</si>
  <si>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</si>
  <si>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</si>
  <si>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</si>
  <si>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</si>
  <si>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</si>
  <si>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</si>
  <si>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</si>
  <si>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</si>
  <si>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Ventas Brutas</t>
  </si>
  <si>
    <t>Relacionados a ingresos</t>
  </si>
  <si>
    <t>Interno</t>
  </si>
  <si>
    <t>Referencia</t>
  </si>
  <si>
    <t>% Ventas</t>
  </si>
  <si>
    <t>Meses</t>
  </si>
  <si>
    <t>Venta Q/Día</t>
  </si>
  <si>
    <t>Venta Base/Día</t>
  </si>
  <si>
    <t>Venta Base/Mes</t>
  </si>
  <si>
    <t>Acumulado</t>
  </si>
  <si>
    <t>Sensibilizado</t>
  </si>
  <si>
    <t>Ingresos</t>
  </si>
  <si>
    <t>Unidades</t>
  </si>
  <si>
    <t>HITS</t>
  </si>
  <si>
    <t>Participación</t>
  </si>
  <si>
    <t>DIA Prom</t>
  </si>
  <si>
    <t>SEM Prom</t>
  </si>
  <si>
    <t>MES Prom</t>
  </si>
  <si>
    <t>MES Anterior</t>
  </si>
  <si>
    <t>Descuentos</t>
  </si>
  <si>
    <t>Ventas</t>
  </si>
  <si>
    <t>Terraza</t>
  </si>
  <si>
    <t>VENTAS NETAS + IVA</t>
  </si>
  <si>
    <t>Abril</t>
  </si>
  <si>
    <t>Ventas netas</t>
  </si>
  <si>
    <t>CxC</t>
  </si>
  <si>
    <t>Planos</t>
  </si>
  <si>
    <t>IVA</t>
  </si>
  <si>
    <t>Costo de ventas</t>
  </si>
  <si>
    <t>Apalancamientos</t>
  </si>
  <si>
    <t>VENTAS BRUTAS</t>
  </si>
  <si>
    <t>Utilidad bruta</t>
  </si>
  <si>
    <t>Relacionados a costos</t>
  </si>
  <si>
    <t>H2</t>
  </si>
  <si>
    <t>Compras</t>
  </si>
  <si>
    <t>INVERSIÓN GENERAL DE INSUMOS PARA LA PRODUCCION</t>
  </si>
  <si>
    <t>DESCUENTOS SOBRE VENTAS</t>
  </si>
  <si>
    <t xml:space="preserve">Gastos de Venta  y Admninistración </t>
  </si>
  <si>
    <t>Consumibles</t>
  </si>
  <si>
    <t>CONCEPTO</t>
  </si>
  <si>
    <t>Q</t>
  </si>
  <si>
    <t>UNITARIO</t>
  </si>
  <si>
    <t>EBITDA SIN REGALÍA</t>
  </si>
  <si>
    <t>Gas</t>
  </si>
  <si>
    <t>Mobiliario, Maquinaria y Equipo para operar</t>
  </si>
  <si>
    <t>Asignación</t>
  </si>
  <si>
    <t>VENTAS NETAS</t>
  </si>
  <si>
    <t>CxP</t>
  </si>
  <si>
    <t>AREA DE COCINA</t>
  </si>
  <si>
    <t xml:space="preserve">Ventas </t>
  </si>
  <si>
    <t>REGALÍA</t>
  </si>
  <si>
    <t>Relacionados a gastos de ventas</t>
  </si>
  <si>
    <t>Activos Fijos</t>
  </si>
  <si>
    <t>COSTO DE VENTAS</t>
  </si>
  <si>
    <t>H3</t>
  </si>
  <si>
    <t>Publicidad y Mercadeo</t>
  </si>
  <si>
    <t>EBITDA CON REGALÍA</t>
  </si>
  <si>
    <t>Regalias</t>
  </si>
  <si>
    <t>Depreciación</t>
  </si>
  <si>
    <t>UTILIDAD BRUTA</t>
  </si>
  <si>
    <t>G. FINANCIEROS (Préstamo de Capital)</t>
  </si>
  <si>
    <t>Relacionados a gastos de administración</t>
  </si>
  <si>
    <t>GASTOS DE VENTAS</t>
  </si>
  <si>
    <t>EN INGRESOS</t>
  </si>
  <si>
    <t>Salarios y Prestaciones</t>
  </si>
  <si>
    <t>Fijos</t>
  </si>
  <si>
    <t>UTILIDAD ANTES DE AMORTIZACIÓN/DEPRECIACIÓN</t>
  </si>
  <si>
    <t>Capacitaciones</t>
  </si>
  <si>
    <t>Variables</t>
  </si>
  <si>
    <t>Año referencia</t>
  </si>
  <si>
    <t>Enero 1, 2021 al 31 Diciembre 2021</t>
  </si>
  <si>
    <t>Comportamiento</t>
  </si>
  <si>
    <t>Asesoría y Asistencia Técnica</t>
  </si>
  <si>
    <t>Computo</t>
  </si>
  <si>
    <t>Esperado</t>
  </si>
  <si>
    <t>AMORTIZACIONES</t>
  </si>
  <si>
    <t>AMORTIZACIONES Y DEPRECIACIONES y DEPRECIACIONES</t>
  </si>
  <si>
    <t>Mantenimiento y Reparaciones</t>
  </si>
  <si>
    <t>GASTOS DE PRODUCCION</t>
  </si>
  <si>
    <t>Ingreso C$</t>
  </si>
  <si>
    <t>Tipo de Cambio</t>
  </si>
  <si>
    <t>Ingreso U$</t>
  </si>
  <si>
    <t>Taza Crece/Mes</t>
  </si>
  <si>
    <t>Relación % Crecimiento</t>
  </si>
  <si>
    <t>Arrendamiento</t>
  </si>
  <si>
    <t>Enero</t>
  </si>
  <si>
    <t>IMPUESTOS</t>
  </si>
  <si>
    <t>Servicios Básicos</t>
  </si>
  <si>
    <t>PUBLICIDAD Y MERCADEO</t>
  </si>
  <si>
    <t>Febrero</t>
  </si>
  <si>
    <t>Seguros</t>
  </si>
  <si>
    <t>Marzo</t>
  </si>
  <si>
    <t>H4</t>
  </si>
  <si>
    <t>RESULTADO/TIENDA</t>
  </si>
  <si>
    <t>Combustibles y Lubricantes</t>
  </si>
  <si>
    <t>fechas de cotizacion</t>
  </si>
  <si>
    <t>GASTOS DE ADMINISTRACION</t>
  </si>
  <si>
    <t>Suministros</t>
  </si>
  <si>
    <t>Mayo</t>
  </si>
  <si>
    <t>PRESUPUESTO AÑO 1 - DESGLOSADO</t>
  </si>
  <si>
    <t>Seguridad y Protección</t>
  </si>
  <si>
    <t>Repuestos</t>
  </si>
  <si>
    <t>EBITDA</t>
  </si>
  <si>
    <t>Junio</t>
  </si>
  <si>
    <t>Reservas</t>
  </si>
  <si>
    <t>Alfombra anti desilzante</t>
  </si>
  <si>
    <t>Julio</t>
  </si>
  <si>
    <t>Servicios Diversos</t>
  </si>
  <si>
    <t>Máquina de café</t>
  </si>
  <si>
    <t>GASTOS FINANCIEROS</t>
  </si>
  <si>
    <t>Agosto</t>
  </si>
  <si>
    <t>4-2-01-01-01-00</t>
  </si>
  <si>
    <t>Septiembre</t>
  </si>
  <si>
    <t>4-2-01-01-02-00</t>
  </si>
  <si>
    <t>SALARIOS Y PRESTACIONES</t>
  </si>
  <si>
    <t>PRESUPUESTO AÑO 3 - RESUMEN EJECUTIVO</t>
  </si>
  <si>
    <t>Relacionados a gastos financieros</t>
  </si>
  <si>
    <t>OTROS GASTOS Y PROD</t>
  </si>
  <si>
    <t>Octubre</t>
  </si>
  <si>
    <t>4-2-01-01-03-00</t>
  </si>
  <si>
    <t>Salario ordinario</t>
  </si>
  <si>
    <t>Comisiones TC</t>
  </si>
  <si>
    <t>Noviembre</t>
  </si>
  <si>
    <t>4-2-01-01-04-00</t>
  </si>
  <si>
    <t>Horas extras</t>
  </si>
  <si>
    <t>Préstamos</t>
  </si>
  <si>
    <t>DEPRECIACIONES y AMORTIZAC.</t>
  </si>
  <si>
    <t>Diciembre</t>
  </si>
  <si>
    <t>4-2-01-01-05-00</t>
  </si>
  <si>
    <t>Comisiones por ventas</t>
  </si>
  <si>
    <t>4-2-01-01-06-00</t>
  </si>
  <si>
    <t>Incentivos</t>
  </si>
  <si>
    <t>Relacionados a impuestos, tasas y derechos</t>
  </si>
  <si>
    <t>TOTAL DE GASTOS</t>
  </si>
  <si>
    <t>4-2-01-01-07-00</t>
  </si>
  <si>
    <t>Bonificaciones</t>
  </si>
  <si>
    <t>Impuestos, tasas y derechos</t>
  </si>
  <si>
    <t>4-2-01-01-08-00</t>
  </si>
  <si>
    <t>Deprec. Veh. Empleados</t>
  </si>
  <si>
    <t>Gastos de Ventas y Administración</t>
  </si>
  <si>
    <t>Utilidad antes de impuestos</t>
  </si>
  <si>
    <t>H5</t>
  </si>
  <si>
    <t>4-2-01-01-09-00</t>
  </si>
  <si>
    <t>Viaticos de alimentación</t>
  </si>
  <si>
    <t>Total Flujo de Operaciones</t>
  </si>
  <si>
    <t>4-2-01-01-10-00</t>
  </si>
  <si>
    <t>Viaticos de transporte</t>
  </si>
  <si>
    <t>Impuestos</t>
  </si>
  <si>
    <t>4-2-01-01-11-00</t>
  </si>
  <si>
    <t>Vacaciones</t>
  </si>
  <si>
    <t>4-2-01-01-12-00</t>
  </si>
  <si>
    <t>Aguinaldo</t>
  </si>
  <si>
    <t>Resultado Neto</t>
  </si>
  <si>
    <t>4-2-01-01-13-00</t>
  </si>
  <si>
    <t>Indemnizacion</t>
  </si>
  <si>
    <t>4-2-01-01-14-00</t>
  </si>
  <si>
    <t>AREA DE CAJA</t>
  </si>
  <si>
    <t>Flujo Operativo</t>
  </si>
  <si>
    <t>4-2-01-01-15-00</t>
  </si>
  <si>
    <t>Menu</t>
  </si>
  <si>
    <t>4-2-01-01-16-00</t>
  </si>
  <si>
    <t>Uniformes al personal</t>
  </si>
  <si>
    <t>Minibar Lechehelada</t>
  </si>
  <si>
    <t>Total gastos más impuestos</t>
  </si>
  <si>
    <t>4-2-01-01-17-00</t>
  </si>
  <si>
    <t>Gastos medicos</t>
  </si>
  <si>
    <t>Total Anual</t>
  </si>
  <si>
    <t>4-2-01-01-18-00</t>
  </si>
  <si>
    <t>Seguro colectivo de vida</t>
  </si>
  <si>
    <t>Accesorios para Máquina de café</t>
  </si>
  <si>
    <t>Punto de Equilibrio</t>
  </si>
  <si>
    <t>Promedio Mensual</t>
  </si>
  <si>
    <t>4-2-01-01-19-00</t>
  </si>
  <si>
    <t>Ayuda postmorten</t>
  </si>
  <si>
    <t>Vitrinas de Postres</t>
  </si>
  <si>
    <t>Promedio Mensual US$</t>
  </si>
  <si>
    <t>4-2-01-02-00-00</t>
  </si>
  <si>
    <t>Cafeteria</t>
  </si>
  <si>
    <t>Vitrina acrílica</t>
  </si>
  <si>
    <t>«Earnings Before Interest, Taxes, Depreciation and Amortisation»</t>
  </si>
  <si>
    <t>T/C al 31 Diciembre</t>
  </si>
  <si>
    <t>4-2-01-02-01-00</t>
  </si>
  <si>
    <t>Aporte celebraciones</t>
  </si>
  <si>
    <t>Licuadora Vitamix</t>
  </si>
  <si>
    <t>«Ganancias antes de intereses, impuestos, depreciación y amortización»</t>
  </si>
  <si>
    <t>4-2-01-02-02-00</t>
  </si>
  <si>
    <t>CAPACITACIONES</t>
  </si>
  <si>
    <t>Pizarra para Precios</t>
  </si>
  <si>
    <t>ESQUEMA MERCADO: LO QUE MUEVO MAS EN VENTAS EN INGRESOS NOS DA UN ENFOQUE DE MI PESO FINANCIERO PARA GENERAR RENTABILIDAD</t>
  </si>
  <si>
    <t>4-2-01-03-00-00</t>
  </si>
  <si>
    <t>Capacitacion interna</t>
  </si>
  <si>
    <t>AMORTIZACIONES Y DEPRECIACIONES</t>
  </si>
  <si>
    <t>BIM para Hielo</t>
  </si>
  <si>
    <t>ESTACIONALIDAD DE LAS VENTAS AÑO 1 - EN DOLARES</t>
  </si>
  <si>
    <t>ESTACIONALIDAD DE LAS VENTAS AÑO 2 - EN DOLARES</t>
  </si>
  <si>
    <t>ESTACIONALIDAD DE LAS VENTAS AÑO 3 - EN DOLARES</t>
  </si>
  <si>
    <t>ESTACIONALIDAD DE LAS VENTAS AÑO 4 - EN DOLARES</t>
  </si>
  <si>
    <t>ESTACIONALIDAD DE LAS VENTAS AÑO 5 - EN DOLARES</t>
  </si>
  <si>
    <t>4-2-01-03-01-00</t>
  </si>
  <si>
    <t>Capacitacion externa</t>
  </si>
  <si>
    <t>Calcomanía para Pizarra</t>
  </si>
  <si>
    <t>4-2-01-03-02-00</t>
  </si>
  <si>
    <t>ASESORIA Y ASISTENCIA TECNICA</t>
  </si>
  <si>
    <t>Caja de Efectivo</t>
  </si>
  <si>
    <t>4-2-01-03-03-00</t>
  </si>
  <si>
    <t>Honorarios abogados y administracion</t>
  </si>
  <si>
    <t>1er Mantenimiento de Equipos Cómputo</t>
  </si>
  <si>
    <t>4-2-01-03-04-00</t>
  </si>
  <si>
    <t>Honorarios informática</t>
  </si>
  <si>
    <t>1er Mantenimiento de Activos</t>
  </si>
  <si>
    <t>4-2-01-03-05-00</t>
  </si>
  <si>
    <t>Honorarios auditoria</t>
  </si>
  <si>
    <t>Impresora</t>
  </si>
  <si>
    <t>4-2-01-03-06-00</t>
  </si>
  <si>
    <t>Honorarios tecnicos</t>
  </si>
  <si>
    <t>iPhone</t>
  </si>
  <si>
    <t>4-2-01-04-00-00</t>
  </si>
  <si>
    <t>Honorarios contables</t>
  </si>
  <si>
    <t>Equipo DriveT</t>
  </si>
  <si>
    <t>4-2-01-04-01-00</t>
  </si>
  <si>
    <t>Otros honorarios</t>
  </si>
  <si>
    <t xml:space="preserve">Ipad </t>
  </si>
  <si>
    <t>4-2-01-04-02-00</t>
  </si>
  <si>
    <t>MANTENIMIENTO Y REPARACIONES</t>
  </si>
  <si>
    <t>Router</t>
  </si>
  <si>
    <t>4-2-01-04-03-00</t>
  </si>
  <si>
    <t>Mantto. Edificios arrendados</t>
  </si>
  <si>
    <t>PRESUPUESTO AÑO 4 - RESUMEN EJECUTIVO</t>
  </si>
  <si>
    <t>Porta Ipad Acrílico</t>
  </si>
  <si>
    <t>4-2-01-04-04-00</t>
  </si>
  <si>
    <t>Mantto. Mobiliario y equipo de oficina</t>
  </si>
  <si>
    <t>Celular</t>
  </si>
  <si>
    <t>4-2-01-04-05-00</t>
  </si>
  <si>
    <t>Mantto. Equipo de cómputo</t>
  </si>
  <si>
    <t>4-2-01-04-06-00</t>
  </si>
  <si>
    <t>Mantto. Herramientas</t>
  </si>
  <si>
    <t>Tabla para postres con Logo</t>
  </si>
  <si>
    <t>4-2-01-04-07-00</t>
  </si>
  <si>
    <t>Mantto. Equipo rodante</t>
  </si>
  <si>
    <t>Instalación Equipos</t>
  </si>
  <si>
    <t>4-2-01-04-08-00</t>
  </si>
  <si>
    <t>Mantto. Equipo comunicacion</t>
  </si>
  <si>
    <t>Extinguidor</t>
  </si>
  <si>
    <t>4-2-01-04-09-00</t>
  </si>
  <si>
    <t>Mantto. Equipos de produccion.</t>
  </si>
  <si>
    <t>Rótulos (internos y externo)</t>
  </si>
  <si>
    <t>1er Trim</t>
  </si>
  <si>
    <t>2do Trim</t>
  </si>
  <si>
    <t>3er Trim</t>
  </si>
  <si>
    <t>4to Trim</t>
  </si>
  <si>
    <t>4-2-01-04-10-00</t>
  </si>
  <si>
    <t>AREA DE SERVICIO AL CLIENTE</t>
  </si>
  <si>
    <t>4-2-01-04-11-00</t>
  </si>
  <si>
    <t>Mantto. Areas verdes y edificio</t>
  </si>
  <si>
    <t>Base para mesa22x22 de metal</t>
  </si>
  <si>
    <t>4-2-01-04-12-00</t>
  </si>
  <si>
    <t>Mantto. Motor estacionario</t>
  </si>
  <si>
    <t>Cubierta Madera de Café con resina y logo CLF en esquina</t>
  </si>
  <si>
    <t>4-2-01-04-13-00</t>
  </si>
  <si>
    <t>Mantto. Maquinaria agricola</t>
  </si>
  <si>
    <t>Silla de restaurante</t>
  </si>
  <si>
    <t>4-2-01-04-14-00</t>
  </si>
  <si>
    <t>Mantto. Eqpo. Refrigeracion</t>
  </si>
  <si>
    <t>Pantalas de TV + Instalación</t>
  </si>
  <si>
    <t>4-2-01-04-15-00</t>
  </si>
  <si>
    <t>Mantenimiento Eqpo. cocina</t>
  </si>
  <si>
    <t>AC + Instlación + Ductería</t>
  </si>
  <si>
    <t>4-2-01-04-16-00</t>
  </si>
  <si>
    <t>Mantto. Equipo diverso</t>
  </si>
  <si>
    <t>Otras inversiones de sala de mesas</t>
  </si>
  <si>
    <t>4-2-01-05-00-00</t>
  </si>
  <si>
    <t>IT</t>
  </si>
  <si>
    <t>4-2-01-05-01-00</t>
  </si>
  <si>
    <t>Mantto Aires Acondicionados</t>
  </si>
  <si>
    <t>Imprevisto</t>
  </si>
  <si>
    <t>4-2-01-05-02-00</t>
  </si>
  <si>
    <t>ARRENDAMIENTO</t>
  </si>
  <si>
    <t>TOTAL</t>
  </si>
  <si>
    <t>4-2-01-05-03-00</t>
  </si>
  <si>
    <t>Arrendamiento Veh.</t>
  </si>
  <si>
    <t>INVENTARIO INICIAL</t>
  </si>
  <si>
    <t>4-2-01-06-00-00</t>
  </si>
  <si>
    <t>Arrendamiento edificios</t>
  </si>
  <si>
    <t>Papelería institucional</t>
  </si>
  <si>
    <t>4-2-01-06-01-00</t>
  </si>
  <si>
    <t>Alquiler otros</t>
  </si>
  <si>
    <t>Insumos  de limpieza</t>
  </si>
  <si>
    <t>4-2-01-06-02-00</t>
  </si>
  <si>
    <t>SERVICIOS BASICOS</t>
  </si>
  <si>
    <t>Uniformes</t>
  </si>
  <si>
    <t>4-2-01-06-03-00</t>
  </si>
  <si>
    <t>Servicios energia electrica</t>
  </si>
  <si>
    <t>Inventario de productos inicial</t>
  </si>
  <si>
    <t>4-2-01-06-04-00</t>
  </si>
  <si>
    <t>Servicos telefonia fija</t>
  </si>
  <si>
    <t>4-2-01-06-05-00</t>
  </si>
  <si>
    <t>Servicios internet</t>
  </si>
  <si>
    <t>4-2-01-06-06-00</t>
  </si>
  <si>
    <t>Servicos agua potable</t>
  </si>
  <si>
    <t>Mobiliario, Equipo, Maquinaria, Inventario y Remodelación</t>
  </si>
  <si>
    <t>4-2-01-06-07-00</t>
  </si>
  <si>
    <t>Agua purificada</t>
  </si>
  <si>
    <t>4-2-01-07-00-00</t>
  </si>
  <si>
    <t>Servicos agua en pipa</t>
  </si>
  <si>
    <t>GASTOS DE PREAPERTURA</t>
  </si>
  <si>
    <t>4-2-01-07-01-00</t>
  </si>
  <si>
    <t>Servicios telefonia celular</t>
  </si>
  <si>
    <t>Publicidad inicial</t>
  </si>
  <si>
    <t>4-2-01-07-02-00</t>
  </si>
  <si>
    <t>SEGUROS</t>
  </si>
  <si>
    <t>Instalación de equipos</t>
  </si>
  <si>
    <t>4-2-01-07-03-00</t>
  </si>
  <si>
    <t>Seguro automovil</t>
  </si>
  <si>
    <t>Licencias y permisos</t>
  </si>
  <si>
    <t>4-2-01-07-04-00</t>
  </si>
  <si>
    <t>Seguro responsabilidad civil</t>
  </si>
  <si>
    <t>4-2-01-07-05-00</t>
  </si>
  <si>
    <t>Seguro incendio</t>
  </si>
  <si>
    <t>PRESUPUESTO AÑO 5 - RESUMEN EJECUTIVO</t>
  </si>
  <si>
    <t>Uniformes + capacitación</t>
  </si>
  <si>
    <t>4-2-01-08-00-00</t>
  </si>
  <si>
    <t>Seguro accidentes personales colectivo</t>
  </si>
  <si>
    <t>4-2-01-08-01-00</t>
  </si>
  <si>
    <t>CAPITAL DE TRABAJO DESTINADO</t>
  </si>
  <si>
    <t>4-2-01-09-00-00</t>
  </si>
  <si>
    <t>COMBUSTIBLE Y LUBRICANTES</t>
  </si>
  <si>
    <t>4-2-01-09-01-00</t>
  </si>
  <si>
    <t>Combustible y lubricantes</t>
  </si>
  <si>
    <t>4-2-01-09-02-00</t>
  </si>
  <si>
    <t>SUMINISTROS</t>
  </si>
  <si>
    <t>Inversión Inicial Aproximada</t>
  </si>
  <si>
    <t>4-2-01-09-03-00</t>
  </si>
  <si>
    <t>Papeleria y utiles de oficina</t>
  </si>
  <si>
    <t>Otros Gastos Independientes</t>
  </si>
  <si>
    <t>4-2-01-09-04-00</t>
  </si>
  <si>
    <t>Accesorios para computadoras</t>
  </si>
  <si>
    <t>Costo Total Aproximado</t>
  </si>
  <si>
    <t>4-2-01-09-05-00</t>
  </si>
  <si>
    <t>Formularios impresos</t>
  </si>
  <si>
    <t>4-2-01-09-06-00</t>
  </si>
  <si>
    <t>Fotocopias</t>
  </si>
  <si>
    <t>4-2-01-09-07-00</t>
  </si>
  <si>
    <t>Materiales de limpieza</t>
  </si>
  <si>
    <t>4-2-01-09-08-00</t>
  </si>
  <si>
    <t>Material de empaque</t>
  </si>
  <si>
    <t>4-2-01-09-09-00</t>
  </si>
  <si>
    <t>Emision de chequeras</t>
  </si>
  <si>
    <t>4-2-01-09-10-00</t>
  </si>
  <si>
    <t>4-2-01-10-00-00</t>
  </si>
  <si>
    <t>4-2-01-10-01-00</t>
  </si>
  <si>
    <t>4-2-01-10-02-00</t>
  </si>
  <si>
    <t>4-2-01-10-01-01</t>
  </si>
  <si>
    <t>Publicidad prensa y revistas</t>
  </si>
  <si>
    <t>4-2-01-10-01-02</t>
  </si>
  <si>
    <t>Publicidad radio</t>
  </si>
  <si>
    <t>4-2-01-10-01-03</t>
  </si>
  <si>
    <t>Publicidad TV</t>
  </si>
  <si>
    <t>4-2-01-10-01-04</t>
  </si>
  <si>
    <t>Publicidad cine</t>
  </si>
  <si>
    <t>4-2-01-10-01-05</t>
  </si>
  <si>
    <t>Publicidad vallas y mopis</t>
  </si>
  <si>
    <t>4-2-01-10-01-06</t>
  </si>
  <si>
    <t>Publicidad rotulos</t>
  </si>
  <si>
    <t>4-2-01-10-01-07</t>
  </si>
  <si>
    <t>Publicidad banners</t>
  </si>
  <si>
    <t>4-2-01-10-01-08</t>
  </si>
  <si>
    <t>Publicidad materiales de mercadeo</t>
  </si>
  <si>
    <t>4-2-01-10-01-09</t>
  </si>
  <si>
    <t>Publicidad WEB</t>
  </si>
  <si>
    <t>4-2-01-10-01-10</t>
  </si>
  <si>
    <t>Degustaciones</t>
  </si>
  <si>
    <t>4-2-01-10-01-11</t>
  </si>
  <si>
    <t>Atenciones y Eventos</t>
  </si>
  <si>
    <t>4-2-01-10-01-12</t>
  </si>
  <si>
    <t>Materiales Promocionales</t>
  </si>
  <si>
    <t>4-2-01-10-01-13</t>
  </si>
  <si>
    <t>Patrocinios</t>
  </si>
  <si>
    <t>4-2-01-10-01-14</t>
  </si>
  <si>
    <t>Suscripciones</t>
  </si>
  <si>
    <t>4-2-01-11-02-00</t>
  </si>
  <si>
    <t>IMPUESTOS, TASAS Y DERECHOS</t>
  </si>
  <si>
    <t>4-2-01-11-03-00</t>
  </si>
  <si>
    <t>Impuesto municipal por ingresos IMI</t>
  </si>
  <si>
    <t>4-2-01-11-04-00</t>
  </si>
  <si>
    <t>Matricula por registros contables</t>
  </si>
  <si>
    <t>4-2-01-11-05-00</t>
  </si>
  <si>
    <t>Timbres fiscales</t>
  </si>
  <si>
    <t>4-2-01-11-06-00</t>
  </si>
  <si>
    <t>Gasto Financeros (EHI)</t>
  </si>
  <si>
    <t>4-2-01-11-07-00</t>
  </si>
  <si>
    <t>Solvencias</t>
  </si>
  <si>
    <t>4-2-01-11-08-00</t>
  </si>
  <si>
    <t>Servicios fitosanitarios</t>
  </si>
  <si>
    <t>4-2-01-11-09-00</t>
  </si>
  <si>
    <t>Derecho de inspeccion</t>
  </si>
  <si>
    <t>4-2-01-11-10-00</t>
  </si>
  <si>
    <t>Membresias (regalías 8.5%) EHI</t>
  </si>
  <si>
    <t>4-2-01-11-99-00</t>
  </si>
  <si>
    <t>Comision afiliacion T.Credito</t>
  </si>
  <si>
    <t>4-2-01-12-00-00</t>
  </si>
  <si>
    <t>Licencias</t>
  </si>
  <si>
    <t>4-2-01-12-01-00</t>
  </si>
  <si>
    <t>Otras tasas e impuestos</t>
  </si>
  <si>
    <t>4-2-01-12-02-00</t>
  </si>
  <si>
    <t>SEGURIDAD Y PROTECCION</t>
  </si>
  <si>
    <t>4-2-01-12-03-00</t>
  </si>
  <si>
    <t>Servicio de vigilancia</t>
  </si>
  <si>
    <t>4-2-01-12-04-00</t>
  </si>
  <si>
    <t>Equipos de proteccion</t>
  </si>
  <si>
    <t>4-2-01-12-05-00</t>
  </si>
  <si>
    <t>Control de plagas</t>
  </si>
  <si>
    <t>4-2-01-13-00-00</t>
  </si>
  <si>
    <t>Extintores</t>
  </si>
  <si>
    <t>4-2-01-13-01-00</t>
  </si>
  <si>
    <t>Mantt. Extintores</t>
  </si>
  <si>
    <t>4-2-01-13-02-00</t>
  </si>
  <si>
    <t>RESERVAS</t>
  </si>
  <si>
    <t>4-2-01-14-00-00</t>
  </si>
  <si>
    <t>Estimacion cuentas incobrables</t>
  </si>
  <si>
    <t>4-2-01-14-01-00</t>
  </si>
  <si>
    <t>Reserva obsolescencia inventario</t>
  </si>
  <si>
    <t>4-2-01-14-02-00</t>
  </si>
  <si>
    <t>SERVICIOS DIVERSOS</t>
  </si>
  <si>
    <t>4-2-01-14-03-00</t>
  </si>
  <si>
    <t>Cuenta Registro Servic. Agente aduanero</t>
  </si>
  <si>
    <t>4-2-01-14-04-00</t>
  </si>
  <si>
    <t>Fletes y acarreos</t>
  </si>
  <si>
    <t>4-2-01-14-05-00</t>
  </si>
  <si>
    <t>Servicios de Guias</t>
  </si>
  <si>
    <t>4-2-01-14-06-00</t>
  </si>
  <si>
    <t>4-2-01-14-07-00</t>
  </si>
  <si>
    <t>Servicios varios</t>
  </si>
  <si>
    <t>Servicio Gas</t>
  </si>
  <si>
    <t>EBITDA SIN REGALÍA SIN REGALÍA</t>
  </si>
  <si>
    <t>GASTOS FINANCIEROS (Préstamo de Capital)</t>
  </si>
  <si>
    <t>4-4-02-00-00-00</t>
  </si>
  <si>
    <t>4-4-02-01-00-00</t>
  </si>
  <si>
    <t>4-4-02-01-01-00</t>
  </si>
  <si>
    <t>4-4-02-01-02-00</t>
  </si>
  <si>
    <t>AMORTIZACION MEJORAS DE EDIFICIO</t>
  </si>
  <si>
    <t>4-4-02-01-03-00</t>
  </si>
  <si>
    <t>Amortizacion Mejoras edificio 1</t>
  </si>
  <si>
    <t>4-4-02-01-04-00</t>
  </si>
  <si>
    <t>Amortizacion Mejoras edificio 2</t>
  </si>
  <si>
    <t>4-4-02-01-05-00</t>
  </si>
  <si>
    <t>Amortizacion Mejoras edificio 3</t>
  </si>
  <si>
    <t>4-4-02-01-06-00</t>
  </si>
  <si>
    <t>Amortizacion Mejoras edificio 4</t>
  </si>
  <si>
    <t>4-4-02-01-19-00</t>
  </si>
  <si>
    <t>Amortizacion Mejoras edificio 5</t>
  </si>
  <si>
    <t>Depreciaciones equipos cómputo</t>
  </si>
  <si>
    <t>Depreciaciones Activos Fijos</t>
  </si>
  <si>
    <t>ROS (Retorno Sobre las Ventas)</t>
  </si>
  <si>
    <t>Utilidad neta</t>
  </si>
  <si>
    <t>ROS</t>
  </si>
  <si>
    <t>Punto de equilibrio</t>
  </si>
  <si>
    <t>Contribucion</t>
  </si>
  <si>
    <t>Gastos fijos</t>
  </si>
  <si>
    <t>Ventas en PE</t>
  </si>
  <si>
    <t>Costo V/PE</t>
  </si>
  <si>
    <t>UB</t>
  </si>
  <si>
    <t>PE</t>
  </si>
  <si>
    <t>Proyecto IFCO - C$</t>
  </si>
  <si>
    <t>4-2-01-01-00-00</t>
  </si>
  <si>
    <t xml:space="preserve">Gastos de Venta y Admninistración </t>
  </si>
  <si>
    <t>4-2-01-10-03-00</t>
  </si>
  <si>
    <t>4-2-01-10-04-00</t>
  </si>
  <si>
    <t>4-2-01-10-05-00</t>
  </si>
  <si>
    <t>4-2-01-10-06-00</t>
  </si>
  <si>
    <t>4-2-01-10-07-00</t>
  </si>
  <si>
    <t>4-2-01-10-08-00</t>
  </si>
  <si>
    <t>4-2-01-10-09-00</t>
  </si>
  <si>
    <t>4-2-01-10-10-00</t>
  </si>
  <si>
    <t>4-2-01-10-11-00</t>
  </si>
  <si>
    <t>4-2-01-10-12-00</t>
  </si>
  <si>
    <t>4-2-01-10-13-00</t>
  </si>
  <si>
    <t>4-2-01-10-14-00</t>
  </si>
  <si>
    <t>4-2-01-11-00-00</t>
  </si>
  <si>
    <t>4-2-01-11-01-00</t>
  </si>
  <si>
    <t>Resultado/Tienda</t>
  </si>
  <si>
    <t>Tipos de Cambios</t>
  </si>
  <si>
    <t>%Costos</t>
  </si>
  <si>
    <t>U$</t>
  </si>
  <si>
    <t>Alquiler Mensual</t>
  </si>
  <si>
    <t>Cuota al Préstamo</t>
  </si>
  <si>
    <t>Parámetros de Estacionalidad de las Ventas según Históricos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</si>
  <si>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</si>
  <si>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</si>
  <si>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</si>
  <si>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</si>
  <si>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</si>
  <si>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</si>
  <si>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</si>
  <si>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</si>
  <si>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</si>
  <si>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</si>
  <si>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</si>
  <si>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</si>
  <si>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</si>
  <si>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</si>
  <si>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</si>
  <si>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</si>
  <si>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</si>
  <si>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</si>
  <si>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</si>
  <si>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</si>
  <si>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</si>
  <si>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</si>
  <si>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</si>
  <si>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</si>
  <si>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</si>
  <si>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</si>
  <si>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</si>
  <si>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</si>
  <si>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</si>
  <si>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</si>
  <si>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</si>
  <si>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</si>
  <si>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</si>
  <si>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</si>
  <si>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</si>
  <si>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</si>
  <si>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</si>
  <si>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</si>
  <si>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</si>
  <si>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</si>
  <si>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</si>
  <si>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</si>
  <si>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</si>
  <si>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Moneda Nacional</t>
  </si>
  <si>
    <t>Utencilios de producción</t>
  </si>
  <si>
    <t>Productos nuevos de introducción</t>
  </si>
  <si>
    <t>Otros insumos</t>
  </si>
  <si>
    <t>Cuota capacitación por ley</t>
  </si>
  <si>
    <t>Cuota seguro patronal</t>
  </si>
  <si>
    <t>Mantto. Maquinas de producción</t>
  </si>
  <si>
    <t>Mantto. Equipo varios</t>
  </si>
  <si>
    <t>Exclusividades</t>
  </si>
  <si>
    <t>Servicio de Producción</t>
  </si>
  <si>
    <t>Activo 1</t>
  </si>
  <si>
    <t>Activo 2</t>
  </si>
  <si>
    <t>Activo 3</t>
  </si>
  <si>
    <t>Activo 4</t>
  </si>
  <si>
    <t>Activo 5</t>
  </si>
  <si>
    <t>Activo 6</t>
  </si>
  <si>
    <t>Activo 7</t>
  </si>
  <si>
    <t>Activo 8</t>
  </si>
  <si>
    <t>Activo 9</t>
  </si>
  <si>
    <t>Activo 10</t>
  </si>
  <si>
    <t>Activo 11</t>
  </si>
  <si>
    <t>Activo 12</t>
  </si>
  <si>
    <t>Activo 13</t>
  </si>
  <si>
    <t>Activo 14</t>
  </si>
  <si>
    <t>Activo 15</t>
  </si>
  <si>
    <t>Activo 16</t>
  </si>
  <si>
    <t>Activo 17</t>
  </si>
  <si>
    <t>Activo 18</t>
  </si>
  <si>
    <t>Activo 19</t>
  </si>
  <si>
    <t>Activo 20</t>
  </si>
  <si>
    <t>Activo 21</t>
  </si>
  <si>
    <t>Activo 22</t>
  </si>
  <si>
    <t>Activo 23</t>
  </si>
  <si>
    <t>Activo 24</t>
  </si>
  <si>
    <t>Activo 25</t>
  </si>
  <si>
    <t>Activo 26</t>
  </si>
  <si>
    <t>Activo 27</t>
  </si>
  <si>
    <t>Activo 28</t>
  </si>
  <si>
    <t>Activo 29</t>
  </si>
  <si>
    <t>Activo 30</t>
  </si>
  <si>
    <t>Nacional)</t>
  </si>
  <si>
    <t>(Moneda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</si>
</sst>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-&quot;C$&quot;* #,##0.00_-;\-&quot;C$&quot;* #,##0.00_-;_-&quot;C$&quot;* &quot;-&quot;??_-;_-@_-"/>
    <numFmt numFmtId="43" formatCode="_-* #,##0.00_-;\-* #,##0.00_-;_-* &quot;-&quot;??_-;_-@_-"/>
    <numFmt numFmtId="164" formatCode="[$$-80A]#,##0"/>
    <numFmt numFmtId="165" formatCode="0.0%"/>
    <numFmt numFmtId="166" formatCode="&quot;$&quot;#,##0.00"/>
    <numFmt numFmtId="167" formatCode="[$USD]\ #,##0"/>
    <numFmt numFmtId="168" formatCode="[$$-409]#,##0.00"/>
    <numFmt numFmtId="169" formatCode="_(* #,##0.00_);_(* \(#,##0.00\);_(* &quot;-&quot;??_);_(@_)"/>
    <numFmt numFmtId="170" formatCode="#,##0;[Red]#,##0"/>
    <numFmt numFmtId="171" formatCode="[$USD]\ #,##0;[Red]\-[$USD]\ #,##0"/>
    <numFmt numFmtId="172" formatCode="_-[$$-409]* #,##0.00_ ;_-[$$-409]* \-#,##0.00\ ;_-[$$-409]* &quot;-&quot;??_ ;_-@_ "/>
    <numFmt numFmtId="173" formatCode="_(&quot;$&quot;* #,##0.00_);_(&quot;$&quot;* \(#,##0.00\);_(&quot;$&quot;* &quot;-&quot;??_);_(@_)"/>
    <numFmt numFmtId="174" formatCode="&quot;$&quot;#,##0"/>
    <numFmt numFmtId="175" formatCode="[$USD]\ #,##0.00;[Red]\-[$USD]\ #,##0.00"/>
    <numFmt numFmtId="176" formatCode="_-&quot;$&quot;* #,##0.00_-;\-&quot;$&quot;* #,##0.00_-;_-&quot;$&quot;* &quot;-&quot;??_-;_-@_-"/>
    <numFmt numFmtId="177" formatCode="_-[$$-540A]* #,##0.00_ ;_-[$$-540A]* \-#,##0.00\ ;_-[$$-540A]* &quot;-&quot;??_ ;_-@_ "/>
    <numFmt numFmtId="178" formatCode="0.0000%"/>
    <numFmt numFmtId="179" formatCode="#,##0.00000000000;[Red]#,##0.00000000000"/>
    <numFmt numFmtId="180" formatCode="0.00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22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22"/>
      <color theme="9" tint="-0.499984740745262"/>
      <name val="Calibri"/>
      <family val="2"/>
      <scheme val="minor"/>
    </font>
    <font>
      <sz val="10"/>
      <color theme="4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 Light"/>
      <family val="2"/>
      <scheme val="major"/>
    </font>
    <font>
      <b/>
      <sz val="10"/>
      <color theme="0"/>
      <name val="Calibri"/>
      <family val="2"/>
      <scheme val="minor"/>
    </font>
    <font>
      <b/>
      <sz val="12"/>
      <name val="Calibri Light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 Light"/>
      <family val="2"/>
      <scheme val="major"/>
    </font>
    <font>
      <sz val="10"/>
      <color theme="0"/>
      <name val="Calibri"/>
      <family val="2"/>
      <scheme val="minor"/>
    </font>
    <font>
      <b/>
      <sz val="9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i/>
      <sz val="10"/>
      <color theme="6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169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176" fontId="33" fillId="0" borderId="0" applyFont="0" applyFill="0" applyBorder="0" applyAlignment="0" applyProtection="0"/>
  </cellStyleXfs>
  <cellXfs count="347">
    <xf numFmtId="0" fontId="0" fillId="0" borderId="0" xfId="0"/>
    <xf numFmtId="164" fontId="13" fillId="3" borderId="0" xfId="5" applyNumberFormat="1" applyFont="1" applyFill="1" applyProtection="1">
      <protection hidden="1"/>
    </xf>
    <xf numFmtId="164" fontId="13" fillId="0" borderId="0" xfId="5" applyNumberFormat="1" applyFont="1" applyProtection="1">
      <protection hidden="1"/>
    </xf>
    <xf numFmtId="164" fontId="14" fillId="4" borderId="1" xfId="5" applyNumberFormat="1" applyFont="1" applyFill="1" applyBorder="1" applyAlignment="1" applyProtection="1">
      <alignment horizontal="center" vertical="center" wrapText="1"/>
      <protection hidden="1"/>
    </xf>
    <xf numFmtId="164" fontId="14" fillId="3" borderId="0" xfId="5" applyNumberFormat="1" applyFont="1" applyFill="1" applyAlignment="1" applyProtection="1">
      <alignment horizontal="right"/>
      <protection hidden="1"/>
    </xf>
    <xf numFmtId="166" fontId="20" fillId="3" borderId="0" xfId="5" applyNumberFormat="1" applyFont="1" applyFill="1" applyAlignment="1" applyProtection="1">
      <alignment horizontal="center"/>
      <protection hidden="1"/>
    </xf>
    <xf numFmtId="167" fontId="20" fillId="3" borderId="0" xfId="5" applyNumberFormat="1" applyFont="1" applyFill="1" applyProtection="1">
      <protection hidden="1"/>
    </xf>
    <xf numFmtId="164" fontId="20" fillId="3" borderId="0" xfId="5" applyNumberFormat="1" applyFont="1" applyFill="1" applyProtection="1">
      <protection hidden="1"/>
    </xf>
    <xf numFmtId="164" fontId="20" fillId="0" borderId="0" xfId="5" applyNumberFormat="1" applyFont="1" applyProtection="1">
      <protection hidden="1"/>
    </xf>
    <xf numFmtId="164" fontId="14" fillId="4" borderId="5" xfId="5" applyNumberFormat="1" applyFont="1" applyFill="1" applyBorder="1" applyAlignment="1" applyProtection="1">
      <alignment horizontal="center" vertical="center" wrapText="1"/>
      <protection hidden="1"/>
    </xf>
    <xf numFmtId="164" fontId="14" fillId="4" borderId="6" xfId="5" applyNumberFormat="1" applyFont="1" applyFill="1" applyBorder="1" applyAlignment="1" applyProtection="1">
      <alignment horizontal="center" vertical="center"/>
      <protection hidden="1"/>
    </xf>
    <xf numFmtId="164" fontId="14" fillId="4" borderId="6" xfId="5" applyNumberFormat="1" applyFont="1" applyFill="1" applyBorder="1" applyAlignment="1" applyProtection="1">
      <alignment horizontal="center" vertical="center" wrapText="1"/>
      <protection hidden="1"/>
    </xf>
    <xf numFmtId="167" fontId="14" fillId="4" borderId="8" xfId="5" applyNumberFormat="1" applyFont="1" applyFill="1" applyBorder="1" applyAlignment="1" applyProtection="1">
      <alignment horizontal="center" vertical="center"/>
      <protection hidden="1"/>
    </xf>
    <xf numFmtId="164" fontId="14" fillId="4" borderId="9" xfId="5" applyNumberFormat="1" applyFont="1" applyFill="1" applyBorder="1" applyAlignment="1" applyProtection="1">
      <alignment horizontal="center" vertical="center" wrapText="1"/>
      <protection hidden="1"/>
    </xf>
    <xf numFmtId="164" fontId="14" fillId="0" borderId="0" xfId="5" applyNumberFormat="1" applyFont="1" applyAlignment="1" applyProtection="1">
      <alignment horizontal="center" vertical="center" wrapText="1"/>
      <protection hidden="1"/>
    </xf>
    <xf numFmtId="164" fontId="14" fillId="4" borderId="7" xfId="5" applyNumberFormat="1" applyFont="1" applyFill="1" applyBorder="1" applyAlignment="1" applyProtection="1">
      <alignment horizontal="center" vertical="center" wrapText="1"/>
      <protection hidden="1"/>
    </xf>
    <xf numFmtId="0" fontId="20" fillId="0" borderId="6" xfId="5" applyFont="1" applyBorder="1" applyAlignment="1" applyProtection="1">
      <alignment horizontal="center" vertical="center"/>
      <protection hidden="1"/>
    </xf>
    <xf numFmtId="0" fontId="26" fillId="0" borderId="6" xfId="5" applyFont="1" applyBorder="1" applyAlignment="1" applyProtection="1">
      <alignment horizontal="center"/>
      <protection hidden="1"/>
    </xf>
    <xf numFmtId="167" fontId="26" fillId="0" borderId="6" xfId="5" applyNumberFormat="1" applyFont="1" applyBorder="1" applyAlignment="1" applyProtection="1">
      <alignment horizontal="center"/>
      <protection hidden="1"/>
    </xf>
    <xf numFmtId="171" fontId="20" fillId="0" borderId="7" xfId="5" applyNumberFormat="1" applyFont="1" applyBorder="1" applyAlignment="1" applyProtection="1">
      <alignment horizontal="center"/>
      <protection hidden="1"/>
    </xf>
    <xf numFmtId="164" fontId="20" fillId="0" borderId="0" xfId="5" applyNumberFormat="1" applyFont="1" applyAlignment="1" applyProtection="1">
      <alignment horizontal="center"/>
      <protection hidden="1"/>
    </xf>
    <xf numFmtId="164" fontId="14" fillId="3" borderId="6" xfId="5" applyNumberFormat="1" applyFont="1" applyFill="1" applyBorder="1" applyAlignment="1" applyProtection="1">
      <alignment horizontal="center"/>
      <protection hidden="1"/>
    </xf>
    <xf numFmtId="164" fontId="20" fillId="3" borderId="9" xfId="5" applyNumberFormat="1" applyFont="1" applyFill="1" applyBorder="1" applyProtection="1">
      <protection hidden="1"/>
    </xf>
    <xf numFmtId="2" fontId="14" fillId="4" borderId="6" xfId="7" applyNumberFormat="1" applyFont="1" applyFill="1" applyBorder="1" applyAlignment="1" applyProtection="1">
      <alignment horizontal="center" vertical="center"/>
      <protection hidden="1"/>
    </xf>
    <xf numFmtId="174" fontId="14" fillId="4" borderId="6" xfId="7" applyNumberFormat="1" applyFont="1" applyFill="1" applyBorder="1" applyAlignment="1" applyProtection="1">
      <alignment horizontal="center" vertical="center"/>
      <protection hidden="1"/>
    </xf>
    <xf numFmtId="171" fontId="14" fillId="4" borderId="7" xfId="5" applyNumberFormat="1" applyFont="1" applyFill="1" applyBorder="1" applyAlignment="1" applyProtection="1">
      <alignment horizontal="center"/>
      <protection hidden="1"/>
    </xf>
    <xf numFmtId="175" fontId="14" fillId="4" borderId="12" xfId="5" applyNumberFormat="1" applyFont="1" applyFill="1" applyBorder="1" applyAlignment="1" applyProtection="1">
      <alignment horizontal="center"/>
      <protection hidden="1"/>
    </xf>
    <xf numFmtId="171" fontId="14" fillId="0" borderId="0" xfId="5" applyNumberFormat="1" applyFont="1" applyAlignment="1" applyProtection="1">
      <alignment horizontal="center"/>
      <protection hidden="1"/>
    </xf>
    <xf numFmtId="171" fontId="14" fillId="4" borderId="6" xfId="5" applyNumberFormat="1" applyFont="1" applyFill="1" applyBorder="1" applyAlignment="1" applyProtection="1">
      <alignment horizontal="center"/>
      <protection hidden="1"/>
    </xf>
    <xf numFmtId="164" fontId="14" fillId="3" borderId="6" xfId="5" applyNumberFormat="1" applyFont="1" applyFill="1" applyBorder="1" applyAlignment="1" applyProtection="1">
      <alignment horizontal="center" vertical="center"/>
      <protection hidden="1"/>
    </xf>
    <xf numFmtId="164" fontId="14" fillId="3" borderId="6" xfId="5" applyNumberFormat="1" applyFont="1" applyFill="1" applyBorder="1" applyAlignment="1" applyProtection="1">
      <alignment horizontal="center" vertical="center" wrapText="1"/>
      <protection hidden="1"/>
    </xf>
    <xf numFmtId="164" fontId="14" fillId="3" borderId="0" xfId="5" applyNumberFormat="1" applyFont="1" applyFill="1" applyAlignment="1" applyProtection="1">
      <alignment horizontal="center"/>
      <protection hidden="1"/>
    </xf>
    <xf numFmtId="164" fontId="14" fillId="0" borderId="0" xfId="5" applyNumberFormat="1" applyFont="1" applyAlignment="1" applyProtection="1">
      <alignment horizontal="center"/>
      <protection hidden="1"/>
    </xf>
    <xf numFmtId="0" fontId="29" fillId="29" borderId="6" xfId="5" applyFont="1" applyFill="1" applyBorder="1" applyAlignment="1" applyProtection="1">
      <alignment horizontal="right" vertical="center"/>
      <protection hidden="1"/>
    </xf>
    <xf numFmtId="0" fontId="29" fillId="29" borderId="6" xfId="5" applyFont="1" applyFill="1" applyBorder="1" applyAlignment="1" applyProtection="1">
      <alignment horizontal="center" vertical="center"/>
      <protection hidden="1"/>
    </xf>
    <xf numFmtId="167" fontId="29" fillId="29" borderId="9" xfId="5" applyNumberFormat="1" applyFont="1" applyFill="1" applyBorder="1" applyAlignment="1" applyProtection="1">
      <alignment horizontal="center" vertical="center"/>
      <protection hidden="1"/>
    </xf>
    <xf numFmtId="167" fontId="29" fillId="29" borderId="9" xfId="5" applyNumberFormat="1" applyFont="1" applyFill="1" applyBorder="1" applyAlignment="1" applyProtection="1">
      <alignment vertical="center"/>
      <protection hidden="1"/>
    </xf>
    <xf numFmtId="9" fontId="29" fillId="29" borderId="6" xfId="8" applyFont="1" applyFill="1" applyBorder="1" applyAlignment="1" applyProtection="1">
      <alignment horizontal="center" vertical="center"/>
      <protection hidden="1"/>
    </xf>
    <xf numFmtId="176" fontId="29" fillId="29" borderId="9" xfId="5" applyNumberFormat="1" applyFont="1" applyFill="1" applyBorder="1" applyAlignment="1" applyProtection="1">
      <alignment vertical="center"/>
      <protection hidden="1"/>
    </xf>
    <xf numFmtId="176" fontId="29" fillId="0" borderId="0" xfId="5" applyNumberFormat="1" applyFont="1" applyAlignment="1" applyProtection="1">
      <alignment vertical="center"/>
      <protection hidden="1"/>
    </xf>
    <xf numFmtId="0" fontId="26" fillId="30" borderId="6" xfId="5" applyFont="1" applyFill="1" applyBorder="1" applyAlignment="1" applyProtection="1">
      <alignment horizontal="right"/>
      <protection hidden="1"/>
    </xf>
    <xf numFmtId="0" fontId="26" fillId="30" borderId="6" xfId="5" applyFont="1" applyFill="1" applyBorder="1" applyAlignment="1" applyProtection="1">
      <alignment horizontal="center"/>
      <protection hidden="1"/>
    </xf>
    <xf numFmtId="171" fontId="20" fillId="30" borderId="7" xfId="5" applyNumberFormat="1" applyFont="1" applyFill="1" applyBorder="1" applyAlignment="1" applyProtection="1">
      <alignment horizontal="center"/>
      <protection hidden="1"/>
    </xf>
    <xf numFmtId="167" fontId="26" fillId="0" borderId="9" xfId="5" applyNumberFormat="1" applyFont="1" applyBorder="1" applyAlignment="1" applyProtection="1">
      <alignment horizontal="center"/>
      <protection hidden="1"/>
    </xf>
    <xf numFmtId="9" fontId="20" fillId="3" borderId="6" xfId="8" applyFont="1" applyFill="1" applyBorder="1" applyAlignment="1" applyProtection="1">
      <alignment horizontal="center"/>
      <protection hidden="1"/>
    </xf>
    <xf numFmtId="176" fontId="20" fillId="0" borderId="0" xfId="5" applyNumberFormat="1" applyFont="1" applyProtection="1">
      <protection hidden="1"/>
    </xf>
    <xf numFmtId="176" fontId="29" fillId="29" borderId="6" xfId="5" applyNumberFormat="1" applyFont="1" applyFill="1" applyBorder="1" applyAlignment="1" applyProtection="1">
      <alignment vertical="center"/>
      <protection hidden="1"/>
    </xf>
    <xf numFmtId="164" fontId="14" fillId="3" borderId="6" xfId="5" applyNumberFormat="1" applyFont="1" applyFill="1" applyBorder="1" applyAlignment="1" applyProtection="1">
      <alignment horizontal="right"/>
      <protection hidden="1"/>
    </xf>
    <xf numFmtId="171" fontId="14" fillId="3" borderId="7" xfId="5" applyNumberFormat="1" applyFont="1" applyFill="1" applyBorder="1" applyAlignment="1" applyProtection="1">
      <alignment horizontal="center"/>
      <protection hidden="1"/>
    </xf>
    <xf numFmtId="164" fontId="29" fillId="29" borderId="9" xfId="5" applyNumberFormat="1" applyFont="1" applyFill="1" applyBorder="1" applyAlignment="1" applyProtection="1">
      <alignment horizontal="right" vertical="center"/>
      <protection hidden="1"/>
    </xf>
    <xf numFmtId="164" fontId="29" fillId="29" borderId="15" xfId="5" applyNumberFormat="1" applyFont="1" applyFill="1" applyBorder="1" applyAlignment="1" applyProtection="1">
      <alignment vertical="center"/>
      <protection hidden="1"/>
    </xf>
    <xf numFmtId="171" fontId="14" fillId="3" borderId="6" xfId="10" applyNumberFormat="1" applyFont="1" applyFill="1" applyBorder="1" applyAlignment="1" applyProtection="1">
      <alignment horizontal="center"/>
      <protection hidden="1"/>
    </xf>
    <xf numFmtId="164" fontId="34" fillId="29" borderId="16" xfId="5" applyNumberFormat="1" applyFont="1" applyFill="1" applyBorder="1" applyAlignment="1" applyProtection="1">
      <alignment horizontal="center"/>
      <protection hidden="1"/>
    </xf>
    <xf numFmtId="164" fontId="34" fillId="29" borderId="17" xfId="5" applyNumberFormat="1" applyFont="1" applyFill="1" applyBorder="1" applyAlignment="1" applyProtection="1">
      <alignment horizontal="center"/>
      <protection hidden="1"/>
    </xf>
    <xf numFmtId="164" fontId="14" fillId="3" borderId="10" xfId="5" applyNumberFormat="1" applyFont="1" applyFill="1" applyBorder="1" applyProtection="1">
      <protection hidden="1"/>
    </xf>
    <xf numFmtId="167" fontId="14" fillId="3" borderId="0" xfId="5" applyNumberFormat="1" applyFont="1" applyFill="1" applyProtection="1">
      <protection hidden="1"/>
    </xf>
    <xf numFmtId="174" fontId="14" fillId="3" borderId="0" xfId="10" applyNumberFormat="1" applyFont="1" applyFill="1" applyBorder="1" applyAlignment="1" applyProtection="1">
      <alignment horizontal="center"/>
      <protection hidden="1"/>
    </xf>
    <xf numFmtId="164" fontId="26" fillId="3" borderId="10" xfId="5" applyNumberFormat="1" applyFont="1" applyFill="1" applyBorder="1" applyAlignment="1" applyProtection="1">
      <alignment horizontal="center"/>
      <protection hidden="1"/>
    </xf>
    <xf numFmtId="167" fontId="26" fillId="3" borderId="0" xfId="5" applyNumberFormat="1" applyFont="1" applyFill="1" applyAlignment="1" applyProtection="1">
      <alignment horizontal="center"/>
      <protection hidden="1"/>
    </xf>
    <xf numFmtId="164" fontId="26" fillId="3" borderId="0" xfId="10" applyNumberFormat="1" applyFont="1" applyFill="1" applyBorder="1" applyAlignment="1" applyProtection="1">
      <alignment horizontal="center"/>
      <protection hidden="1"/>
    </xf>
    <xf numFmtId="171" fontId="20" fillId="3" borderId="9" xfId="5" applyNumberFormat="1" applyFont="1" applyFill="1" applyBorder="1" applyAlignment="1" applyProtection="1">
      <alignment horizontal="center"/>
      <protection hidden="1"/>
    </xf>
    <xf numFmtId="171" fontId="14" fillId="3" borderId="6" xfId="5" applyNumberFormat="1" applyFont="1" applyFill="1" applyBorder="1" applyAlignment="1" applyProtection="1">
      <alignment horizontal="center"/>
      <protection hidden="1"/>
    </xf>
    <xf numFmtId="171" fontId="14" fillId="3" borderId="0" xfId="5" applyNumberFormat="1" applyFont="1" applyFill="1" applyAlignment="1" applyProtection="1">
      <alignment horizontal="center"/>
      <protection hidden="1"/>
    </xf>
    <xf numFmtId="164" fontId="26" fillId="3" borderId="0" xfId="5" applyNumberFormat="1" applyFont="1" applyFill="1" applyAlignment="1" applyProtection="1">
      <alignment horizontal="center"/>
      <protection hidden="1"/>
    </xf>
    <xf numFmtId="171" fontId="35" fillId="3" borderId="0" xfId="10" applyNumberFormat="1" applyFont="1" applyFill="1" applyBorder="1" applyAlignment="1" applyProtection="1">
      <alignment horizontal="center" vertical="center"/>
      <protection hidden="1"/>
    </xf>
    <xf numFmtId="171" fontId="35" fillId="3" borderId="18" xfId="10" applyNumberFormat="1" applyFont="1" applyFill="1" applyBorder="1" applyAlignment="1" applyProtection="1">
      <alignment horizontal="center" vertical="center"/>
      <protection hidden="1"/>
    </xf>
    <xf numFmtId="171" fontId="35" fillId="3" borderId="18" xfId="5" applyNumberFormat="1" applyFont="1" applyFill="1" applyBorder="1" applyAlignment="1" applyProtection="1">
      <alignment horizontal="center" vertical="center"/>
      <protection hidden="1"/>
    </xf>
    <xf numFmtId="0" fontId="14" fillId="3" borderId="0" xfId="5" applyFont="1" applyFill="1" applyAlignment="1" applyProtection="1">
      <alignment horizontal="center"/>
      <protection hidden="1"/>
    </xf>
    <xf numFmtId="167" fontId="14" fillId="3" borderId="0" xfId="5" applyNumberFormat="1" applyFont="1" applyFill="1" applyAlignment="1" applyProtection="1">
      <alignment horizontal="center" vertical="center"/>
      <protection hidden="1"/>
    </xf>
    <xf numFmtId="164" fontId="29" fillId="29" borderId="0" xfId="5" applyNumberFormat="1" applyFont="1" applyFill="1" applyAlignment="1" applyProtection="1">
      <alignment horizontal="right" vertical="center"/>
      <protection hidden="1"/>
    </xf>
    <xf numFmtId="0" fontId="29" fillId="29" borderId="0" xfId="5" applyFont="1" applyFill="1" applyAlignment="1" applyProtection="1">
      <alignment horizontal="right" vertical="center"/>
      <protection hidden="1"/>
    </xf>
    <xf numFmtId="167" fontId="29" fillId="29" borderId="6" xfId="5" applyNumberFormat="1" applyFont="1" applyFill="1" applyBorder="1" applyAlignment="1" applyProtection="1">
      <alignment horizontal="center" vertical="center"/>
      <protection hidden="1"/>
    </xf>
    <xf numFmtId="167" fontId="39" fillId="29" borderId="6" xfId="5" applyNumberFormat="1" applyFont="1" applyFill="1" applyBorder="1" applyAlignment="1" applyProtection="1">
      <alignment horizontal="center" vertical="center"/>
      <protection hidden="1"/>
    </xf>
    <xf numFmtId="0" fontId="35" fillId="3" borderId="19" xfId="5" applyFont="1" applyFill="1" applyBorder="1" applyAlignment="1" applyProtection="1">
      <alignment horizontal="right"/>
      <protection hidden="1"/>
    </xf>
    <xf numFmtId="0" fontId="36" fillId="3" borderId="20" xfId="5" applyFont="1" applyFill="1" applyBorder="1" applyAlignment="1" applyProtection="1">
      <alignment horizontal="center"/>
      <protection hidden="1"/>
    </xf>
    <xf numFmtId="0" fontId="28" fillId="3" borderId="0" xfId="5" applyFont="1" applyFill="1" applyAlignment="1" applyProtection="1">
      <alignment horizontal="center"/>
      <protection hidden="1"/>
    </xf>
    <xf numFmtId="164" fontId="14" fillId="3" borderId="9" xfId="5" applyNumberFormat="1" applyFont="1" applyFill="1" applyBorder="1" applyAlignment="1" applyProtection="1">
      <alignment horizontal="right"/>
      <protection hidden="1"/>
    </xf>
    <xf numFmtId="164" fontId="14" fillId="3" borderId="15" xfId="5" applyNumberFormat="1" applyFont="1" applyFill="1" applyBorder="1" applyAlignment="1" applyProtection="1">
      <alignment horizontal="right"/>
      <protection hidden="1"/>
    </xf>
    <xf numFmtId="164" fontId="14" fillId="3" borderId="8" xfId="5" applyNumberFormat="1" applyFont="1" applyFill="1" applyBorder="1" applyAlignment="1" applyProtection="1">
      <alignment horizontal="right"/>
      <protection hidden="1"/>
    </xf>
    <xf numFmtId="164" fontId="14" fillId="3" borderId="6" xfId="5" applyNumberFormat="1" applyFont="1" applyFill="1" applyBorder="1" applyAlignment="1" applyProtection="1">
      <alignment horizontal="right"/>
      <protection hidden="1"/>
    </xf>
    <xf numFmtId="0" fontId="35" fillId="3" borderId="0" xfId="5" applyFont="1" applyFill="1" applyAlignment="1" applyProtection="1">
      <alignment horizontal="right"/>
      <protection hidden="1"/>
    </xf>
    <xf numFmtId="0" fontId="35" fillId="3" borderId="18" xfId="5" applyFont="1" applyFill="1" applyBorder="1" applyAlignment="1" applyProtection="1">
      <alignment horizontal="right"/>
      <protection hidden="1"/>
    </xf>
    <xf numFmtId="164" fontId="28" fillId="4" borderId="9" xfId="5" applyNumberFormat="1" applyFont="1" applyFill="1" applyBorder="1" applyAlignment="1" applyProtection="1">
      <alignment horizontal="center"/>
      <protection hidden="1"/>
    </xf>
    <xf numFmtId="164" fontId="28" fillId="4" borderId="15" xfId="5" applyNumberFormat="1" applyFont="1" applyFill="1" applyBorder="1" applyAlignment="1" applyProtection="1">
      <alignment horizontal="center"/>
      <protection hidden="1"/>
    </xf>
    <xf numFmtId="164" fontId="22" fillId="3" borderId="9" xfId="5" applyNumberFormat="1" applyFont="1" applyFill="1" applyBorder="1" applyAlignment="1" applyProtection="1">
      <alignment horizontal="center"/>
      <protection hidden="1"/>
    </xf>
    <xf numFmtId="164" fontId="22" fillId="3" borderId="15" xfId="5" applyNumberFormat="1" applyFont="1" applyFill="1" applyBorder="1" applyAlignment="1" applyProtection="1">
      <alignment horizontal="center"/>
      <protection hidden="1"/>
    </xf>
    <xf numFmtId="164" fontId="22" fillId="3" borderId="8" xfId="5" applyNumberFormat="1" applyFont="1" applyFill="1" applyBorder="1" applyAlignment="1" applyProtection="1">
      <alignment horizontal="center"/>
      <protection hidden="1"/>
    </xf>
    <xf numFmtId="167" fontId="14" fillId="3" borderId="9" xfId="5" applyNumberFormat="1" applyFont="1" applyFill="1" applyBorder="1" applyAlignment="1" applyProtection="1">
      <alignment horizontal="center" vertical="center"/>
      <protection hidden="1"/>
    </xf>
    <xf numFmtId="167" fontId="14" fillId="3" borderId="8" xfId="5" applyNumberFormat="1" applyFont="1" applyFill="1" applyBorder="1" applyAlignment="1" applyProtection="1">
      <alignment horizontal="center" vertical="center"/>
      <protection hidden="1"/>
    </xf>
    <xf numFmtId="164" fontId="22" fillId="3" borderId="1" xfId="5" applyNumberFormat="1" applyFont="1" applyFill="1" applyBorder="1" applyAlignment="1" applyProtection="1">
      <alignment horizontal="center" vertical="center" wrapText="1"/>
      <protection hidden="1"/>
    </xf>
    <xf numFmtId="164" fontId="22" fillId="3" borderId="5" xfId="5" applyNumberFormat="1" applyFont="1" applyFill="1" applyBorder="1" applyAlignment="1" applyProtection="1">
      <alignment horizontal="center" vertical="center" wrapText="1"/>
      <protection hidden="1"/>
    </xf>
    <xf numFmtId="164" fontId="22" fillId="3" borderId="7" xfId="5" applyNumberFormat="1" applyFont="1" applyFill="1" applyBorder="1" applyAlignment="1" applyProtection="1">
      <alignment horizontal="center" vertical="center" wrapText="1"/>
      <protection hidden="1"/>
    </xf>
    <xf numFmtId="164" fontId="14" fillId="3" borderId="0" xfId="5" applyNumberFormat="1" applyFont="1" applyFill="1" applyAlignment="1" applyProtection="1">
      <alignment horizontal="right"/>
      <protection hidden="1"/>
    </xf>
    <xf numFmtId="164" fontId="9" fillId="3" borderId="0" xfId="5" applyNumberFormat="1" applyFont="1" applyFill="1" applyAlignment="1" applyProtection="1">
      <alignment horizontal="center" wrapText="1"/>
      <protection hidden="1"/>
    </xf>
    <xf numFmtId="0" fontId="1" fillId="0" borderId="0" xfId="4" applyProtection="1">
      <protection hidden="1"/>
    </xf>
    <xf numFmtId="0" fontId="1" fillId="0" borderId="0" xfId="4" applyAlignment="1" applyProtection="1">
      <alignment horizontal="right"/>
      <protection hidden="1"/>
    </xf>
    <xf numFmtId="10" fontId="1" fillId="0" borderId="0" xfId="4" applyNumberFormat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Alignment="1" applyProtection="1">
      <alignment horizontal="right" vertical="center"/>
      <protection hidden="1"/>
    </xf>
    <xf numFmtId="10" fontId="6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5" applyFont="1" applyProtection="1">
      <protection hidden="1"/>
    </xf>
    <xf numFmtId="0" fontId="8" fillId="0" borderId="0" xfId="0" applyFont="1" applyProtection="1">
      <protection hidden="1"/>
    </xf>
    <xf numFmtId="0" fontId="9" fillId="0" borderId="0" xfId="4" applyFont="1" applyAlignment="1" applyProtection="1">
      <alignment horizontal="center" vertical="center"/>
      <protection hidden="1"/>
    </xf>
    <xf numFmtId="0" fontId="9" fillId="0" borderId="0" xfId="4" applyFont="1" applyAlignment="1" applyProtection="1">
      <alignment horizontal="center"/>
      <protection hidden="1"/>
    </xf>
    <xf numFmtId="43" fontId="9" fillId="0" borderId="0" xfId="1" applyFont="1" applyAlignment="1" applyProtection="1">
      <alignment horizontal="center"/>
      <protection hidden="1"/>
    </xf>
    <xf numFmtId="0" fontId="10" fillId="0" borderId="0" xfId="4" applyFont="1" applyProtection="1">
      <protection hidden="1"/>
    </xf>
    <xf numFmtId="0" fontId="11" fillId="0" borderId="0" xfId="0" applyFont="1" applyProtection="1">
      <protection hidden="1"/>
    </xf>
    <xf numFmtId="0" fontId="12" fillId="0" borderId="0" xfId="4" applyFont="1" applyAlignment="1" applyProtection="1">
      <alignment vertical="center"/>
      <protection hidden="1"/>
    </xf>
    <xf numFmtId="0" fontId="15" fillId="5" borderId="0" xfId="4" applyFont="1" applyFill="1" applyAlignment="1" applyProtection="1">
      <alignment horizontal="center" vertical="center"/>
      <protection hidden="1"/>
    </xf>
    <xf numFmtId="0" fontId="16" fillId="6" borderId="2" xfId="4" applyFont="1" applyFill="1" applyBorder="1" applyAlignment="1" applyProtection="1">
      <alignment horizontal="center"/>
      <protection hidden="1"/>
    </xf>
    <xf numFmtId="0" fontId="16" fillId="6" borderId="3" xfId="4" applyFont="1" applyFill="1" applyBorder="1" applyAlignment="1" applyProtection="1">
      <alignment horizontal="center"/>
      <protection hidden="1"/>
    </xf>
    <xf numFmtId="0" fontId="16" fillId="6" borderId="4" xfId="4" applyFont="1" applyFill="1" applyBorder="1" applyAlignment="1" applyProtection="1">
      <alignment horizontal="center"/>
      <protection hidden="1"/>
    </xf>
    <xf numFmtId="0" fontId="3" fillId="7" borderId="0" xfId="0" applyFont="1" applyFill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3" fillId="7" borderId="0" xfId="0" applyFont="1" applyFill="1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17" fillId="6" borderId="0" xfId="4" applyFont="1" applyFill="1" applyAlignment="1" applyProtection="1">
      <alignment horizontal="center"/>
      <protection hidden="1"/>
    </xf>
    <xf numFmtId="0" fontId="16" fillId="8" borderId="0" xfId="4" applyFont="1" applyFill="1" applyAlignment="1" applyProtection="1">
      <alignment horizontal="center"/>
      <protection hidden="1"/>
    </xf>
    <xf numFmtId="0" fontId="1" fillId="0" borderId="0" xfId="4" applyAlignment="1" applyProtection="1">
      <alignment horizontal="right"/>
      <protection hidden="1"/>
    </xf>
    <xf numFmtId="0" fontId="3" fillId="0" borderId="0" xfId="0" applyFont="1" applyAlignment="1" applyProtection="1">
      <alignment horizontal="center"/>
      <protection hidden="1"/>
    </xf>
    <xf numFmtId="165" fontId="18" fillId="0" borderId="0" xfId="3" applyNumberFormat="1" applyFont="1" applyProtection="1">
      <protection hidden="1"/>
    </xf>
    <xf numFmtId="165" fontId="18" fillId="0" borderId="0" xfId="3" applyNumberFormat="1" applyFont="1" applyAlignment="1" applyProtection="1">
      <alignment horizontal="left"/>
      <protection hidden="1"/>
    </xf>
    <xf numFmtId="0" fontId="18" fillId="0" borderId="0" xfId="5" applyFont="1" applyAlignment="1" applyProtection="1">
      <alignment horizontal="center"/>
      <protection hidden="1"/>
    </xf>
    <xf numFmtId="0" fontId="19" fillId="0" borderId="0" xfId="5" applyFont="1" applyAlignment="1" applyProtection="1">
      <alignment horizontal="center"/>
      <protection hidden="1"/>
    </xf>
    <xf numFmtId="0" fontId="2" fillId="6" borderId="0" xfId="4" applyFont="1" applyFill="1" applyProtection="1">
      <protection hidden="1"/>
    </xf>
    <xf numFmtId="0" fontId="3" fillId="10" borderId="2" xfId="4" applyFont="1" applyFill="1" applyBorder="1" applyAlignment="1" applyProtection="1">
      <alignment horizontal="center"/>
      <protection hidden="1"/>
    </xf>
    <xf numFmtId="0" fontId="3" fillId="10" borderId="3" xfId="4" applyFont="1" applyFill="1" applyBorder="1" applyAlignment="1" applyProtection="1">
      <alignment horizontal="center"/>
      <protection hidden="1"/>
    </xf>
    <xf numFmtId="0" fontId="3" fillId="11" borderId="2" xfId="4" applyFont="1" applyFill="1" applyBorder="1" applyAlignment="1" applyProtection="1">
      <alignment horizontal="center"/>
      <protection hidden="1"/>
    </xf>
    <xf numFmtId="0" fontId="3" fillId="11" borderId="4" xfId="4" applyFont="1" applyFill="1" applyBorder="1" applyAlignment="1" applyProtection="1">
      <alignment horizontal="center"/>
      <protection hidden="1"/>
    </xf>
    <xf numFmtId="0" fontId="3" fillId="12" borderId="0" xfId="4" applyFont="1" applyFill="1" applyProtection="1">
      <protection hidden="1"/>
    </xf>
    <xf numFmtId="0" fontId="3" fillId="12" borderId="0" xfId="4" applyFont="1" applyFill="1" applyAlignment="1" applyProtection="1">
      <alignment horizontal="center"/>
      <protection hidden="1"/>
    </xf>
    <xf numFmtId="0" fontId="3" fillId="7" borderId="0" xfId="4" applyFont="1" applyFill="1" applyAlignment="1" applyProtection="1">
      <alignment horizontal="center"/>
      <protection hidden="1"/>
    </xf>
    <xf numFmtId="0" fontId="2" fillId="6" borderId="0" xfId="4" applyFont="1" applyFill="1" applyAlignment="1" applyProtection="1">
      <alignment horizontal="center"/>
      <protection hidden="1"/>
    </xf>
    <xf numFmtId="10" fontId="1" fillId="0" borderId="0" xfId="3" applyNumberFormat="1" applyAlignment="1" applyProtection="1">
      <alignment horizontal="center"/>
      <protection hidden="1"/>
    </xf>
    <xf numFmtId="0" fontId="21" fillId="13" borderId="6" xfId="0" applyFont="1" applyFill="1" applyBorder="1" applyProtection="1">
      <protection hidden="1"/>
    </xf>
    <xf numFmtId="17" fontId="21" fillId="13" borderId="6" xfId="0" applyNumberFormat="1" applyFont="1" applyFill="1" applyBorder="1" applyAlignment="1" applyProtection="1">
      <alignment horizontal="center"/>
      <protection hidden="1"/>
    </xf>
    <xf numFmtId="17" fontId="21" fillId="13" borderId="6" xfId="0" applyNumberFormat="1" applyFont="1" applyFill="1" applyBorder="1" applyAlignment="1" applyProtection="1">
      <alignment horizontal="right"/>
      <protection hidden="1"/>
    </xf>
    <xf numFmtId="165" fontId="5" fillId="14" borderId="0" xfId="3" applyNumberFormat="1" applyFont="1" applyFill="1" applyProtection="1">
      <protection hidden="1"/>
    </xf>
    <xf numFmtId="17" fontId="21" fillId="13" borderId="7" xfId="0" applyNumberFormat="1" applyFont="1" applyFill="1" applyBorder="1" applyAlignment="1" applyProtection="1">
      <alignment horizontal="center"/>
      <protection hidden="1"/>
    </xf>
    <xf numFmtId="165" fontId="5" fillId="14" borderId="0" xfId="3" applyNumberFormat="1" applyFont="1" applyFill="1" applyAlignment="1" applyProtection="1">
      <alignment horizontal="left"/>
      <protection hidden="1"/>
    </xf>
    <xf numFmtId="0" fontId="18" fillId="0" borderId="0" xfId="5" applyFont="1" applyAlignment="1" applyProtection="1">
      <alignment horizontal="left"/>
      <protection hidden="1"/>
    </xf>
    <xf numFmtId="43" fontId="18" fillId="0" borderId="0" xfId="5" applyNumberFormat="1" applyFont="1" applyAlignment="1" applyProtection="1">
      <alignment horizontal="center"/>
      <protection hidden="1"/>
    </xf>
    <xf numFmtId="0" fontId="23" fillId="3" borderId="0" xfId="0" applyFont="1" applyFill="1" applyProtection="1">
      <protection hidden="1"/>
    </xf>
    <xf numFmtId="17" fontId="24" fillId="15" borderId="0" xfId="0" applyNumberFormat="1" applyFont="1" applyFill="1" applyProtection="1">
      <protection hidden="1"/>
    </xf>
    <xf numFmtId="10" fontId="25" fillId="3" borderId="0" xfId="0" applyNumberFormat="1" applyFont="1" applyFill="1" applyAlignment="1" applyProtection="1">
      <alignment horizontal="center"/>
      <protection hidden="1"/>
    </xf>
    <xf numFmtId="10" fontId="25" fillId="3" borderId="0" xfId="0" applyNumberFormat="1" applyFont="1" applyFill="1" applyProtection="1">
      <protection hidden="1"/>
    </xf>
    <xf numFmtId="0" fontId="24" fillId="3" borderId="0" xfId="0" applyFont="1" applyFill="1" applyAlignment="1" applyProtection="1">
      <alignment horizontal="right"/>
      <protection hidden="1"/>
    </xf>
    <xf numFmtId="10" fontId="23" fillId="3" borderId="0" xfId="0" applyNumberFormat="1" applyFont="1" applyFill="1" applyProtection="1">
      <protection hidden="1"/>
    </xf>
    <xf numFmtId="0" fontId="2" fillId="16" borderId="0" xfId="0" applyFont="1" applyFill="1" applyAlignment="1" applyProtection="1">
      <alignment horizontal="center"/>
      <protection hidden="1"/>
    </xf>
    <xf numFmtId="0" fontId="2" fillId="9" borderId="0" xfId="0" applyFont="1" applyFill="1" applyAlignment="1" applyProtection="1">
      <alignment horizontal="center"/>
      <protection hidden="1"/>
    </xf>
    <xf numFmtId="0" fontId="2" fillId="17" borderId="0" xfId="0" applyFont="1" applyFill="1" applyAlignment="1" applyProtection="1">
      <alignment horizontal="center"/>
      <protection hidden="1"/>
    </xf>
    <xf numFmtId="0" fontId="3" fillId="10" borderId="10" xfId="4" applyFont="1" applyFill="1" applyBorder="1" applyAlignment="1" applyProtection="1">
      <alignment horizontal="center"/>
      <protection hidden="1"/>
    </xf>
    <xf numFmtId="0" fontId="3" fillId="10" borderId="0" xfId="4" applyFont="1" applyFill="1" applyAlignment="1" applyProtection="1">
      <alignment horizontal="center"/>
      <protection hidden="1"/>
    </xf>
    <xf numFmtId="0" fontId="3" fillId="11" borderId="10" xfId="4" applyFont="1" applyFill="1" applyBorder="1" applyAlignment="1" applyProtection="1">
      <alignment horizontal="center"/>
      <protection hidden="1"/>
    </xf>
    <xf numFmtId="0" fontId="3" fillId="11" borderId="11" xfId="4" applyFont="1" applyFill="1" applyBorder="1" applyAlignment="1" applyProtection="1">
      <alignment horizontal="center"/>
      <protection hidden="1"/>
    </xf>
    <xf numFmtId="3" fontId="1" fillId="18" borderId="0" xfId="4" applyNumberFormat="1" applyFill="1" applyAlignment="1" applyProtection="1">
      <alignment horizontal="center"/>
      <protection hidden="1"/>
    </xf>
    <xf numFmtId="0" fontId="1" fillId="18" borderId="0" xfId="4" applyFill="1" applyProtection="1">
      <protection hidden="1"/>
    </xf>
    <xf numFmtId="43" fontId="1" fillId="12" borderId="0" xfId="2" applyNumberFormat="1" applyFill="1" applyProtection="1">
      <protection hidden="1"/>
    </xf>
    <xf numFmtId="10" fontId="1" fillId="18" borderId="0" xfId="3" applyNumberFormat="1" applyFill="1" applyAlignment="1" applyProtection="1">
      <alignment horizontal="center"/>
      <protection hidden="1"/>
    </xf>
    <xf numFmtId="10" fontId="1" fillId="18" borderId="0" xfId="3" applyNumberFormat="1" applyFill="1" applyAlignment="1" applyProtection="1">
      <alignment horizontal="center" vertical="center"/>
      <protection hidden="1"/>
    </xf>
    <xf numFmtId="44" fontId="1" fillId="0" borderId="0" xfId="2" applyFill="1" applyProtection="1">
      <protection hidden="1"/>
    </xf>
    <xf numFmtId="0" fontId="3" fillId="7" borderId="0" xfId="4" applyFont="1" applyFill="1" applyAlignment="1" applyProtection="1">
      <alignment horizontal="right"/>
      <protection hidden="1"/>
    </xf>
    <xf numFmtId="3" fontId="1" fillId="0" borderId="0" xfId="4" applyNumberFormat="1" applyAlignment="1" applyProtection="1">
      <alignment horizontal="center"/>
      <protection hidden="1"/>
    </xf>
    <xf numFmtId="3" fontId="3" fillId="7" borderId="0" xfId="4" applyNumberFormat="1" applyFont="1" applyFill="1" applyAlignment="1" applyProtection="1">
      <alignment horizontal="center"/>
      <protection hidden="1"/>
    </xf>
    <xf numFmtId="10" fontId="3" fillId="0" borderId="0" xfId="3" applyNumberFormat="1" applyFont="1" applyAlignment="1" applyProtection="1">
      <alignment horizontal="left"/>
      <protection hidden="1"/>
    </xf>
    <xf numFmtId="0" fontId="3" fillId="0" borderId="0" xfId="4" applyFont="1" applyAlignment="1" applyProtection="1">
      <alignment horizontal="center"/>
      <protection hidden="1"/>
    </xf>
    <xf numFmtId="0" fontId="21" fillId="19" borderId="6" xfId="0" applyFont="1" applyFill="1" applyBorder="1" applyProtection="1">
      <protection hidden="1"/>
    </xf>
    <xf numFmtId="4" fontId="18" fillId="12" borderId="6" xfId="0" applyNumberFormat="1" applyFont="1" applyFill="1" applyBorder="1" applyProtection="1">
      <protection hidden="1"/>
    </xf>
    <xf numFmtId="4" fontId="18" fillId="20" borderId="0" xfId="0" applyNumberFormat="1" applyFont="1" applyFill="1" applyProtection="1">
      <protection hidden="1"/>
    </xf>
    <xf numFmtId="0" fontId="18" fillId="21" borderId="0" xfId="5" applyFont="1" applyFill="1" applyAlignment="1" applyProtection="1">
      <alignment horizontal="right"/>
      <protection hidden="1"/>
    </xf>
    <xf numFmtId="170" fontId="18" fillId="22" borderId="0" xfId="6" applyNumberFormat="1" applyFont="1" applyFill="1" applyProtection="1">
      <protection hidden="1"/>
    </xf>
    <xf numFmtId="10" fontId="18" fillId="4" borderId="0" xfId="3" applyNumberFormat="1" applyFont="1" applyFill="1" applyAlignment="1" applyProtection="1">
      <alignment horizontal="center"/>
      <protection hidden="1"/>
    </xf>
    <xf numFmtId="3" fontId="23" fillId="3" borderId="0" xfId="0" applyNumberFormat="1" applyFont="1" applyFill="1" applyProtection="1">
      <protection hidden="1"/>
    </xf>
    <xf numFmtId="0" fontId="2" fillId="23" borderId="0" xfId="0" applyFont="1" applyFill="1" applyAlignment="1" applyProtection="1">
      <alignment horizontal="center"/>
      <protection hidden="1"/>
    </xf>
    <xf numFmtId="0" fontId="2" fillId="8" borderId="0" xfId="0" applyFont="1" applyFill="1" applyAlignment="1" applyProtection="1">
      <alignment horizontal="center"/>
      <protection hidden="1"/>
    </xf>
    <xf numFmtId="0" fontId="3" fillId="24" borderId="0" xfId="0" applyFont="1" applyFill="1" applyAlignment="1" applyProtection="1">
      <alignment horizontal="center"/>
      <protection hidden="1"/>
    </xf>
    <xf numFmtId="0" fontId="3" fillId="10" borderId="12" xfId="4" applyFont="1" applyFill="1" applyBorder="1" applyAlignment="1" applyProtection="1">
      <alignment horizontal="center"/>
      <protection hidden="1"/>
    </xf>
    <xf numFmtId="0" fontId="3" fillId="10" borderId="13" xfId="4" applyFont="1" applyFill="1" applyBorder="1" applyAlignment="1" applyProtection="1">
      <alignment horizontal="center"/>
      <protection hidden="1"/>
    </xf>
    <xf numFmtId="0" fontId="3" fillId="11" borderId="12" xfId="4" applyFont="1" applyFill="1" applyBorder="1" applyAlignment="1" applyProtection="1">
      <alignment horizontal="center"/>
      <protection hidden="1"/>
    </xf>
    <xf numFmtId="0" fontId="3" fillId="11" borderId="14" xfId="4" applyFont="1" applyFill="1" applyBorder="1" applyAlignment="1" applyProtection="1">
      <alignment horizontal="center"/>
      <protection hidden="1"/>
    </xf>
    <xf numFmtId="0" fontId="3" fillId="12" borderId="0" xfId="4" applyFont="1" applyFill="1" applyAlignment="1" applyProtection="1">
      <alignment horizontal="center"/>
      <protection hidden="1"/>
    </xf>
    <xf numFmtId="0" fontId="27" fillId="19" borderId="6" xfId="0" applyFont="1" applyFill="1" applyBorder="1" applyProtection="1">
      <protection hidden="1"/>
    </xf>
    <xf numFmtId="4" fontId="5" fillId="12" borderId="6" xfId="0" applyNumberFormat="1" applyFont="1" applyFill="1" applyBorder="1" applyProtection="1">
      <protection hidden="1"/>
    </xf>
    <xf numFmtId="165" fontId="5" fillId="2" borderId="0" xfId="3" applyNumberFormat="1" applyFont="1" applyFill="1" applyProtection="1">
      <protection hidden="1"/>
    </xf>
    <xf numFmtId="170" fontId="5" fillId="0" borderId="0" xfId="6" applyNumberFormat="1" applyFont="1" applyFill="1" applyProtection="1">
      <protection hidden="1"/>
    </xf>
    <xf numFmtId="170" fontId="5" fillId="12" borderId="0" xfId="5" applyNumberFormat="1" applyFont="1" applyFill="1" applyProtection="1">
      <protection hidden="1"/>
    </xf>
    <xf numFmtId="10" fontId="5" fillId="0" borderId="0" xfId="3" applyNumberFormat="1" applyFont="1" applyAlignment="1" applyProtection="1">
      <alignment horizontal="center"/>
      <protection hidden="1"/>
    </xf>
    <xf numFmtId="0" fontId="24" fillId="15" borderId="0" xfId="0" applyFont="1" applyFill="1" applyProtection="1">
      <protection hidden="1"/>
    </xf>
    <xf numFmtId="3" fontId="24" fillId="3" borderId="0" xfId="0" applyNumberFormat="1" applyFont="1" applyFill="1" applyProtection="1">
      <protection hidden="1"/>
    </xf>
    <xf numFmtId="9" fontId="6" fillId="20" borderId="0" xfId="3" applyFont="1" applyFill="1" applyAlignment="1" applyProtection="1">
      <alignment horizontal="center"/>
      <protection hidden="1"/>
    </xf>
    <xf numFmtId="4" fontId="24" fillId="25" borderId="0" xfId="0" applyNumberFormat="1" applyFont="1" applyFill="1" applyProtection="1">
      <protection hidden="1"/>
    </xf>
    <xf numFmtId="10" fontId="1" fillId="26" borderId="0" xfId="4" applyNumberFormat="1" applyFill="1" applyAlignment="1" applyProtection="1">
      <alignment horizontal="center"/>
      <protection hidden="1"/>
    </xf>
    <xf numFmtId="0" fontId="0" fillId="26" borderId="0" xfId="4" applyFont="1" applyFill="1" applyAlignment="1" applyProtection="1">
      <alignment horizontal="center"/>
      <protection hidden="1"/>
    </xf>
    <xf numFmtId="3" fontId="0" fillId="0" borderId="0" xfId="0" applyNumberFormat="1" applyAlignment="1" applyProtection="1">
      <alignment horizontal="center"/>
      <protection hidden="1"/>
    </xf>
    <xf numFmtId="172" fontId="1" fillId="0" borderId="0" xfId="4" applyNumberFormat="1" applyProtection="1">
      <protection hidden="1"/>
    </xf>
    <xf numFmtId="172" fontId="0" fillId="0" borderId="0" xfId="0" applyNumberFormat="1" applyProtection="1">
      <protection hidden="1"/>
    </xf>
    <xf numFmtId="9" fontId="0" fillId="27" borderId="0" xfId="0" applyNumberFormat="1" applyFill="1" applyAlignment="1" applyProtection="1">
      <alignment horizontal="center"/>
      <protection hidden="1"/>
    </xf>
    <xf numFmtId="172" fontId="0" fillId="22" borderId="0" xfId="0" applyNumberFormat="1" applyFill="1" applyProtection="1">
      <protection hidden="1"/>
    </xf>
    <xf numFmtId="172" fontId="0" fillId="4" borderId="0" xfId="0" applyNumberFormat="1" applyFill="1" applyProtection="1">
      <protection hidden="1"/>
    </xf>
    <xf numFmtId="172" fontId="0" fillId="28" borderId="0" xfId="0" applyNumberFormat="1" applyFill="1" applyProtection="1">
      <protection hidden="1"/>
    </xf>
    <xf numFmtId="172" fontId="1" fillId="0" borderId="10" xfId="4" applyNumberFormat="1" applyBorder="1" applyProtection="1">
      <protection hidden="1"/>
    </xf>
    <xf numFmtId="3" fontId="0" fillId="0" borderId="10" xfId="0" applyNumberFormat="1" applyBorder="1" applyAlignment="1" applyProtection="1">
      <alignment horizontal="center"/>
      <protection hidden="1"/>
    </xf>
    <xf numFmtId="3" fontId="0" fillId="0" borderId="11" xfId="0" applyNumberFormat="1" applyBorder="1" applyAlignment="1" applyProtection="1">
      <alignment horizontal="center"/>
      <protection hidden="1"/>
    </xf>
    <xf numFmtId="3" fontId="1" fillId="28" borderId="0" xfId="4" applyNumberFormat="1" applyFill="1" applyAlignment="1" applyProtection="1">
      <alignment horizontal="center"/>
      <protection hidden="1"/>
    </xf>
    <xf numFmtId="0" fontId="1" fillId="28" borderId="0" xfId="4" applyFill="1" applyProtection="1">
      <protection hidden="1"/>
    </xf>
    <xf numFmtId="10" fontId="1" fillId="28" borderId="0" xfId="3" applyNumberFormat="1" applyFill="1" applyAlignment="1" applyProtection="1">
      <alignment horizontal="center"/>
      <protection hidden="1"/>
    </xf>
    <xf numFmtId="10" fontId="1" fillId="28" borderId="0" xfId="3" applyNumberFormat="1" applyFill="1" applyAlignment="1" applyProtection="1">
      <alignment horizontal="center" vertical="center"/>
      <protection hidden="1"/>
    </xf>
    <xf numFmtId="38" fontId="5" fillId="0" borderId="0" xfId="0" applyNumberFormat="1" applyFont="1" applyProtection="1">
      <protection hidden="1"/>
    </xf>
    <xf numFmtId="0" fontId="5" fillId="0" borderId="0" xfId="5" applyFont="1" applyAlignment="1" applyProtection="1">
      <alignment horizontal="left" indent="1"/>
      <protection hidden="1"/>
    </xf>
    <xf numFmtId="170" fontId="5" fillId="0" borderId="0" xfId="6" applyNumberFormat="1" applyFont="1" applyProtection="1">
      <protection hidden="1"/>
    </xf>
    <xf numFmtId="10" fontId="6" fillId="20" borderId="0" xfId="3" applyNumberFormat="1" applyFont="1" applyFill="1" applyAlignment="1" applyProtection="1">
      <alignment horizontal="center"/>
      <protection hidden="1"/>
    </xf>
    <xf numFmtId="4" fontId="21" fillId="19" borderId="6" xfId="0" applyNumberFormat="1" applyFont="1" applyFill="1" applyBorder="1" applyProtection="1">
      <protection hidden="1"/>
    </xf>
    <xf numFmtId="0" fontId="23" fillId="3" borderId="0" xfId="0" applyFont="1" applyFill="1" applyAlignment="1" applyProtection="1">
      <alignment horizontal="left" indent="2"/>
      <protection hidden="1"/>
    </xf>
    <xf numFmtId="0" fontId="18" fillId="20" borderId="6" xfId="0" applyFont="1" applyFill="1" applyBorder="1" applyAlignment="1" applyProtection="1">
      <alignment horizontal="left" indent="1"/>
      <protection hidden="1"/>
    </xf>
    <xf numFmtId="38" fontId="6" fillId="12" borderId="0" xfId="0" applyNumberFormat="1" applyFont="1" applyFill="1" applyProtection="1">
      <protection hidden="1"/>
    </xf>
    <xf numFmtId="40" fontId="6" fillId="12" borderId="0" xfId="0" applyNumberFormat="1" applyFont="1" applyFill="1" applyProtection="1">
      <protection hidden="1"/>
    </xf>
    <xf numFmtId="0" fontId="5" fillId="0" borderId="0" xfId="0" applyFont="1" applyAlignment="1" applyProtection="1">
      <alignment horizontal="left" indent="2"/>
      <protection hidden="1"/>
    </xf>
    <xf numFmtId="4" fontId="5" fillId="0" borderId="0" xfId="0" applyNumberFormat="1" applyFont="1" applyProtection="1">
      <protection hidden="1"/>
    </xf>
    <xf numFmtId="4" fontId="5" fillId="12" borderId="0" xfId="0" applyNumberFormat="1" applyFont="1" applyFill="1" applyProtection="1">
      <protection hidden="1"/>
    </xf>
    <xf numFmtId="165" fontId="5" fillId="0" borderId="0" xfId="3" applyNumberFormat="1" applyFont="1" applyProtection="1">
      <protection hidden="1"/>
    </xf>
    <xf numFmtId="165" fontId="5" fillId="0" borderId="0" xfId="3" applyNumberFormat="1" applyFont="1" applyAlignment="1" applyProtection="1">
      <alignment horizontal="left"/>
      <protection hidden="1"/>
    </xf>
    <xf numFmtId="169" fontId="5" fillId="3" borderId="6" xfId="9" applyFont="1" applyFill="1" applyBorder="1" applyProtection="1">
      <protection hidden="1"/>
    </xf>
    <xf numFmtId="3" fontId="1" fillId="31" borderId="0" xfId="4" applyNumberFormat="1" applyFill="1" applyAlignment="1" applyProtection="1">
      <alignment horizontal="center"/>
      <protection hidden="1"/>
    </xf>
    <xf numFmtId="0" fontId="1" fillId="31" borderId="0" xfId="4" applyFill="1" applyProtection="1">
      <protection hidden="1"/>
    </xf>
    <xf numFmtId="10" fontId="1" fillId="31" borderId="0" xfId="3" applyNumberFormat="1" applyFill="1" applyAlignment="1" applyProtection="1">
      <alignment horizontal="center"/>
      <protection hidden="1"/>
    </xf>
    <xf numFmtId="10" fontId="1" fillId="31" borderId="0" xfId="3" applyNumberFormat="1" applyFill="1" applyAlignment="1" applyProtection="1">
      <alignment horizontal="center" vertical="center"/>
      <protection hidden="1"/>
    </xf>
    <xf numFmtId="10" fontId="25" fillId="3" borderId="0" xfId="3" applyNumberFormat="1" applyFont="1" applyFill="1" applyAlignment="1" applyProtection="1">
      <alignment horizontal="center"/>
      <protection hidden="1"/>
    </xf>
    <xf numFmtId="3" fontId="3" fillId="0" borderId="0" xfId="4" applyNumberFormat="1" applyFont="1" applyAlignment="1" applyProtection="1">
      <alignment horizontal="center"/>
      <protection hidden="1"/>
    </xf>
    <xf numFmtId="170" fontId="5" fillId="0" borderId="0" xfId="0" applyNumberFormat="1" applyFont="1" applyProtection="1">
      <protection hidden="1"/>
    </xf>
    <xf numFmtId="170" fontId="5" fillId="0" borderId="0" xfId="0" applyNumberFormat="1" applyFont="1" applyAlignment="1" applyProtection="1">
      <alignment horizontal="left"/>
      <protection hidden="1"/>
    </xf>
    <xf numFmtId="172" fontId="2" fillId="8" borderId="0" xfId="4" applyNumberFormat="1" applyFont="1" applyFill="1" applyProtection="1">
      <protection hidden="1"/>
    </xf>
    <xf numFmtId="172" fontId="2" fillId="24" borderId="0" xfId="4" applyNumberFormat="1" applyFont="1" applyFill="1" applyProtection="1">
      <protection hidden="1"/>
    </xf>
    <xf numFmtId="172" fontId="3" fillId="0" borderId="12" xfId="4" applyNumberFormat="1" applyFont="1" applyBorder="1" applyProtection="1">
      <protection hidden="1"/>
    </xf>
    <xf numFmtId="172" fontId="3" fillId="0" borderId="13" xfId="4" applyNumberFormat="1" applyFont="1" applyBorder="1" applyProtection="1">
      <protection hidden="1"/>
    </xf>
    <xf numFmtId="3" fontId="3" fillId="0" borderId="12" xfId="0" applyNumberFormat="1" applyFont="1" applyBorder="1" applyAlignment="1" applyProtection="1">
      <alignment horizontal="center"/>
      <protection hidden="1"/>
    </xf>
    <xf numFmtId="3" fontId="3" fillId="0" borderId="14" xfId="0" applyNumberFormat="1" applyFont="1" applyBorder="1" applyAlignment="1" applyProtection="1">
      <alignment horizontal="center"/>
      <protection hidden="1"/>
    </xf>
    <xf numFmtId="0" fontId="30" fillId="3" borderId="0" xfId="0" applyFont="1" applyFill="1" applyProtection="1">
      <protection hidden="1"/>
    </xf>
    <xf numFmtId="3" fontId="30" fillId="3" borderId="0" xfId="0" applyNumberFormat="1" applyFont="1" applyFill="1" applyProtection="1">
      <protection hidden="1"/>
    </xf>
    <xf numFmtId="0" fontId="4" fillId="29" borderId="0" xfId="4" applyFont="1" applyFill="1" applyProtection="1">
      <protection hidden="1"/>
    </xf>
    <xf numFmtId="0" fontId="2" fillId="29" borderId="0" xfId="4" applyFont="1" applyFill="1" applyProtection="1">
      <protection hidden="1"/>
    </xf>
    <xf numFmtId="0" fontId="2" fillId="6" borderId="0" xfId="4" applyFont="1" applyFill="1" applyAlignment="1" applyProtection="1">
      <alignment horizontal="center"/>
      <protection hidden="1"/>
    </xf>
    <xf numFmtId="177" fontId="1" fillId="0" borderId="0" xfId="4" applyNumberFormat="1" applyProtection="1">
      <protection hidden="1"/>
    </xf>
    <xf numFmtId="177" fontId="3" fillId="7" borderId="0" xfId="4" applyNumberFormat="1" applyFont="1" applyFill="1" applyProtection="1">
      <protection hidden="1"/>
    </xf>
    <xf numFmtId="4" fontId="5" fillId="0" borderId="0" xfId="0" applyNumberFormat="1" applyFont="1" applyAlignment="1" applyProtection="1">
      <alignment horizontal="left"/>
      <protection hidden="1"/>
    </xf>
    <xf numFmtId="10" fontId="23" fillId="3" borderId="0" xfId="3" applyNumberFormat="1" applyFont="1" applyFill="1" applyProtection="1">
      <protection hidden="1"/>
    </xf>
    <xf numFmtId="4" fontId="1" fillId="0" borderId="0" xfId="4" applyNumberFormat="1" applyProtection="1">
      <protection hidden="1"/>
    </xf>
    <xf numFmtId="9" fontId="1" fillId="0" borderId="0" xfId="4" applyNumberFormat="1" applyProtection="1">
      <protection hidden="1"/>
    </xf>
    <xf numFmtId="178" fontId="1" fillId="0" borderId="0" xfId="4" applyNumberFormat="1" applyProtection="1">
      <protection hidden="1"/>
    </xf>
    <xf numFmtId="3" fontId="1" fillId="32" borderId="0" xfId="4" applyNumberFormat="1" applyFill="1" applyAlignment="1" applyProtection="1">
      <alignment horizontal="center"/>
      <protection hidden="1"/>
    </xf>
    <xf numFmtId="0" fontId="1" fillId="32" borderId="0" xfId="4" applyFill="1" applyProtection="1">
      <protection hidden="1"/>
    </xf>
    <xf numFmtId="10" fontId="1" fillId="32" borderId="0" xfId="3" applyNumberFormat="1" applyFill="1" applyAlignment="1" applyProtection="1">
      <alignment horizontal="center"/>
      <protection hidden="1"/>
    </xf>
    <xf numFmtId="10" fontId="1" fillId="32" borderId="0" xfId="3" applyNumberFormat="1" applyFill="1" applyAlignment="1" applyProtection="1">
      <alignment horizontal="center" vertical="center"/>
      <protection hidden="1"/>
    </xf>
    <xf numFmtId="0" fontId="5" fillId="0" borderId="6" xfId="0" applyFont="1" applyBorder="1" applyProtection="1">
      <protection hidden="1"/>
    </xf>
    <xf numFmtId="177" fontId="3" fillId="0" borderId="0" xfId="4" applyNumberFormat="1" applyFont="1" applyProtection="1">
      <protection hidden="1"/>
    </xf>
    <xf numFmtId="0" fontId="5" fillId="0" borderId="6" xfId="0" applyFont="1" applyBorder="1" applyAlignment="1" applyProtection="1">
      <alignment horizontal="left" indent="2"/>
      <protection hidden="1"/>
    </xf>
    <xf numFmtId="4" fontId="5" fillId="3" borderId="6" xfId="0" applyNumberFormat="1" applyFont="1" applyFill="1" applyBorder="1" applyProtection="1">
      <protection hidden="1"/>
    </xf>
    <xf numFmtId="179" fontId="5" fillId="0" borderId="0" xfId="0" applyNumberFormat="1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10" fontId="3" fillId="0" borderId="0" xfId="4" applyNumberFormat="1" applyFont="1" applyAlignment="1" applyProtection="1">
      <alignment horizontal="center"/>
      <protection hidden="1"/>
    </xf>
    <xf numFmtId="0" fontId="3" fillId="0" borderId="0" xfId="4" applyFont="1" applyProtection="1">
      <protection hidden="1"/>
    </xf>
    <xf numFmtId="4" fontId="3" fillId="0" borderId="0" xfId="4" applyNumberFormat="1" applyFont="1" applyProtection="1">
      <protection hidden="1"/>
    </xf>
    <xf numFmtId="0" fontId="46" fillId="0" borderId="0" xfId="4" applyFont="1" applyAlignment="1" applyProtection="1">
      <alignment horizontal="center"/>
      <protection hidden="1"/>
    </xf>
    <xf numFmtId="172" fontId="3" fillId="0" borderId="0" xfId="0" applyNumberFormat="1" applyFont="1" applyProtection="1">
      <protection hidden="1"/>
    </xf>
    <xf numFmtId="0" fontId="24" fillId="3" borderId="0" xfId="0" applyFont="1" applyFill="1" applyProtection="1">
      <protection hidden="1"/>
    </xf>
    <xf numFmtId="3" fontId="31" fillId="3" borderId="0" xfId="0" applyNumberFormat="1" applyFont="1" applyFill="1" applyProtection="1">
      <protection hidden="1"/>
    </xf>
    <xf numFmtId="0" fontId="24" fillId="0" borderId="0" xfId="0" applyFont="1" applyProtection="1">
      <protection hidden="1"/>
    </xf>
    <xf numFmtId="0" fontId="18" fillId="0" borderId="0" xfId="5" applyFont="1" applyProtection="1">
      <protection hidden="1"/>
    </xf>
    <xf numFmtId="3" fontId="1" fillId="33" borderId="0" xfId="4" applyNumberFormat="1" applyFill="1" applyAlignment="1" applyProtection="1">
      <alignment horizontal="center"/>
      <protection hidden="1"/>
    </xf>
    <xf numFmtId="0" fontId="1" fillId="33" borderId="0" xfId="4" applyFill="1" applyProtection="1">
      <protection hidden="1"/>
    </xf>
    <xf numFmtId="10" fontId="1" fillId="33" borderId="0" xfId="3" applyNumberFormat="1" applyFill="1" applyAlignment="1" applyProtection="1">
      <alignment horizontal="center"/>
      <protection hidden="1"/>
    </xf>
    <xf numFmtId="10" fontId="1" fillId="33" borderId="0" xfId="3" applyNumberFormat="1" applyFill="1" applyAlignment="1" applyProtection="1">
      <alignment horizontal="center" vertical="center"/>
      <protection hidden="1"/>
    </xf>
    <xf numFmtId="170" fontId="18" fillId="0" borderId="0" xfId="6" applyNumberFormat="1" applyFont="1" applyProtection="1">
      <protection hidden="1"/>
    </xf>
    <xf numFmtId="43" fontId="5" fillId="0" borderId="0" xfId="0" applyNumberFormat="1" applyFont="1" applyProtection="1">
      <protection hidden="1"/>
    </xf>
    <xf numFmtId="0" fontId="24" fillId="34" borderId="0" xfId="0" applyFont="1" applyFill="1" applyProtection="1">
      <protection hidden="1"/>
    </xf>
    <xf numFmtId="3" fontId="24" fillId="34" borderId="0" xfId="0" applyNumberFormat="1" applyFont="1" applyFill="1" applyProtection="1">
      <protection hidden="1"/>
    </xf>
    <xf numFmtId="4" fontId="24" fillId="34" borderId="0" xfId="0" applyNumberFormat="1" applyFont="1" applyFill="1" applyProtection="1">
      <protection hidden="1"/>
    </xf>
    <xf numFmtId="0" fontId="24" fillId="19" borderId="0" xfId="0" applyFont="1" applyFill="1" applyProtection="1">
      <protection hidden="1"/>
    </xf>
    <xf numFmtId="3" fontId="24" fillId="19" borderId="0" xfId="0" applyNumberFormat="1" applyFont="1" applyFill="1" applyProtection="1">
      <protection hidden="1"/>
    </xf>
    <xf numFmtId="43" fontId="3" fillId="12" borderId="0" xfId="2" applyNumberFormat="1" applyFont="1" applyFill="1" applyProtection="1">
      <protection hidden="1"/>
    </xf>
    <xf numFmtId="10" fontId="1" fillId="12" borderId="0" xfId="3" applyNumberFormat="1" applyFill="1" applyAlignment="1" applyProtection="1">
      <alignment horizontal="center"/>
      <protection hidden="1"/>
    </xf>
    <xf numFmtId="44" fontId="3" fillId="12" borderId="0" xfId="2" applyFont="1" applyFill="1" applyProtection="1">
      <protection hidden="1"/>
    </xf>
    <xf numFmtId="0" fontId="1" fillId="18" borderId="0" xfId="4" applyFill="1" applyAlignment="1" applyProtection="1">
      <alignment horizontal="right"/>
      <protection hidden="1"/>
    </xf>
    <xf numFmtId="172" fontId="3" fillId="18" borderId="0" xfId="4" applyNumberFormat="1" applyFont="1" applyFill="1" applyProtection="1">
      <protection hidden="1"/>
    </xf>
    <xf numFmtId="172" fontId="3" fillId="12" borderId="0" xfId="4" applyNumberFormat="1" applyFont="1" applyFill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18" fillId="0" borderId="6" xfId="0" applyFont="1" applyBorder="1" applyProtection="1">
      <protection hidden="1"/>
    </xf>
    <xf numFmtId="0" fontId="32" fillId="0" borderId="0" xfId="0" applyFont="1" applyProtection="1">
      <protection hidden="1"/>
    </xf>
    <xf numFmtId="0" fontId="12" fillId="0" borderId="0" xfId="4" applyFont="1" applyAlignment="1" applyProtection="1">
      <alignment horizontal="center"/>
      <protection hidden="1"/>
    </xf>
    <xf numFmtId="9" fontId="2" fillId="6" borderId="0" xfId="4" applyNumberFormat="1" applyFont="1" applyFill="1" applyAlignment="1" applyProtection="1">
      <alignment horizontal="center"/>
      <protection hidden="1"/>
    </xf>
    <xf numFmtId="172" fontId="1" fillId="0" borderId="0" xfId="4" applyNumberFormat="1" applyAlignment="1" applyProtection="1">
      <alignment horizontal="center"/>
      <protection hidden="1"/>
    </xf>
    <xf numFmtId="169" fontId="5" fillId="2" borderId="6" xfId="9" applyFont="1" applyFill="1" applyBorder="1" applyProtection="1">
      <protection hidden="1"/>
    </xf>
    <xf numFmtId="177" fontId="0" fillId="0" borderId="0" xfId="0" applyNumberFormat="1" applyAlignment="1" applyProtection="1">
      <alignment horizontal="center"/>
      <protection hidden="1"/>
    </xf>
    <xf numFmtId="165" fontId="37" fillId="0" borderId="0" xfId="3" applyNumberFormat="1" applyFont="1" applyAlignment="1" applyProtection="1">
      <alignment horizontal="left"/>
      <protection hidden="1"/>
    </xf>
    <xf numFmtId="4" fontId="5" fillId="15" borderId="6" xfId="0" applyNumberFormat="1" applyFont="1" applyFill="1" applyBorder="1" applyProtection="1">
      <protection hidden="1"/>
    </xf>
    <xf numFmtId="0" fontId="38" fillId="0" borderId="0" xfId="0" applyFont="1" applyAlignment="1" applyProtection="1">
      <alignment horizontal="right" vertical="center"/>
      <protection hidden="1"/>
    </xf>
    <xf numFmtId="0" fontId="18" fillId="2" borderId="6" xfId="0" applyFont="1" applyFill="1" applyBorder="1" applyAlignment="1" applyProtection="1">
      <alignment horizontal="left" indent="2"/>
      <protection hidden="1"/>
    </xf>
    <xf numFmtId="168" fontId="5" fillId="0" borderId="0" xfId="0" applyNumberFormat="1" applyFont="1" applyProtection="1">
      <protection hidden="1"/>
    </xf>
    <xf numFmtId="0" fontId="40" fillId="0" borderId="0" xfId="0" applyFont="1" applyAlignment="1" applyProtection="1">
      <alignment horizontal="right"/>
      <protection hidden="1"/>
    </xf>
    <xf numFmtId="0" fontId="5" fillId="20" borderId="0" xfId="0" applyFont="1" applyFill="1" applyProtection="1">
      <protection hidden="1"/>
    </xf>
    <xf numFmtId="0" fontId="41" fillId="14" borderId="0" xfId="0" applyFont="1" applyFill="1" applyProtection="1">
      <protection hidden="1"/>
    </xf>
    <xf numFmtId="9" fontId="5" fillId="35" borderId="0" xfId="3" applyFont="1" applyFill="1" applyProtection="1">
      <protection hidden="1"/>
    </xf>
    <xf numFmtId="0" fontId="21" fillId="36" borderId="0" xfId="0" applyFont="1" applyFill="1" applyAlignment="1" applyProtection="1">
      <alignment horizontal="center"/>
      <protection hidden="1"/>
    </xf>
    <xf numFmtId="4" fontId="18" fillId="0" borderId="0" xfId="0" applyNumberFormat="1" applyFont="1" applyProtection="1">
      <protection hidden="1"/>
    </xf>
    <xf numFmtId="0" fontId="5" fillId="14" borderId="0" xfId="0" applyFont="1" applyFill="1" applyProtection="1">
      <protection hidden="1"/>
    </xf>
    <xf numFmtId="4" fontId="21" fillId="37" borderId="0" xfId="0" applyNumberFormat="1" applyFont="1" applyFill="1" applyProtection="1">
      <protection hidden="1"/>
    </xf>
    <xf numFmtId="0" fontId="18" fillId="35" borderId="0" xfId="0" applyFont="1" applyFill="1" applyProtection="1">
      <protection hidden="1"/>
    </xf>
    <xf numFmtId="0" fontId="42" fillId="14" borderId="0" xfId="0" applyFont="1" applyFill="1" applyAlignment="1" applyProtection="1">
      <alignment horizontal="right"/>
      <protection hidden="1"/>
    </xf>
    <xf numFmtId="10" fontId="42" fillId="14" borderId="0" xfId="3" applyNumberFormat="1" applyFont="1" applyFill="1" applyBorder="1" applyProtection="1">
      <protection hidden="1"/>
    </xf>
    <xf numFmtId="17" fontId="5" fillId="0" borderId="0" xfId="0" applyNumberFormat="1" applyFont="1" applyProtection="1">
      <protection hidden="1"/>
    </xf>
    <xf numFmtId="4" fontId="21" fillId="36" borderId="21" xfId="0" applyNumberFormat="1" applyFont="1" applyFill="1" applyBorder="1" applyAlignment="1" applyProtection="1">
      <alignment horizontal="right"/>
      <protection hidden="1"/>
    </xf>
    <xf numFmtId="0" fontId="27" fillId="36" borderId="21" xfId="0" applyFont="1" applyFill="1" applyBorder="1" applyProtection="1">
      <protection hidden="1"/>
    </xf>
    <xf numFmtId="4" fontId="21" fillId="29" borderId="22" xfId="0" applyNumberFormat="1" applyFont="1" applyFill="1" applyBorder="1" applyAlignment="1" applyProtection="1">
      <alignment horizontal="right"/>
      <protection hidden="1"/>
    </xf>
    <xf numFmtId="10" fontId="21" fillId="29" borderId="23" xfId="3" applyNumberFormat="1" applyFont="1" applyFill="1" applyBorder="1" applyProtection="1">
      <protection hidden="1"/>
    </xf>
    <xf numFmtId="0" fontId="18" fillId="30" borderId="0" xfId="0" applyFont="1" applyFill="1" applyAlignment="1" applyProtection="1">
      <alignment horizontal="right"/>
      <protection hidden="1"/>
    </xf>
    <xf numFmtId="3" fontId="5" fillId="0" borderId="0" xfId="0" applyNumberFormat="1" applyFont="1" applyProtection="1">
      <protection hidden="1"/>
    </xf>
    <xf numFmtId="3" fontId="21" fillId="29" borderId="0" xfId="0" applyNumberFormat="1" applyFont="1" applyFill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4" fontId="0" fillId="20" borderId="0" xfId="0" applyNumberFormat="1" applyFill="1" applyProtection="1">
      <protection hidden="1"/>
    </xf>
    <xf numFmtId="4" fontId="3" fillId="0" borderId="0" xfId="0" applyNumberFormat="1" applyFont="1" applyProtection="1">
      <protection hidden="1"/>
    </xf>
    <xf numFmtId="4" fontId="5" fillId="20" borderId="0" xfId="0" applyNumberFormat="1" applyFont="1" applyFill="1" applyProtection="1">
      <protection hidden="1"/>
    </xf>
    <xf numFmtId="0" fontId="18" fillId="20" borderId="6" xfId="0" applyFont="1" applyFill="1" applyBorder="1" applyProtection="1">
      <protection hidden="1"/>
    </xf>
    <xf numFmtId="165" fontId="5" fillId="15" borderId="0" xfId="3" applyNumberFormat="1" applyFont="1" applyFill="1" applyProtection="1">
      <protection hidden="1"/>
    </xf>
    <xf numFmtId="0" fontId="6" fillId="12" borderId="0" xfId="0" applyFont="1" applyFill="1" applyAlignment="1" applyProtection="1">
      <alignment horizontal="left" indent="2"/>
      <protection hidden="1"/>
    </xf>
    <xf numFmtId="169" fontId="5" fillId="0" borderId="0" xfId="9" applyFont="1" applyProtection="1">
      <protection hidden="1"/>
    </xf>
    <xf numFmtId="17" fontId="27" fillId="13" borderId="0" xfId="0" applyNumberFormat="1" applyFont="1" applyFill="1" applyAlignment="1" applyProtection="1">
      <alignment horizontal="center"/>
      <protection hidden="1"/>
    </xf>
    <xf numFmtId="180" fontId="5" fillId="20" borderId="0" xfId="3" applyNumberFormat="1" applyFont="1" applyFill="1" applyAlignment="1" applyProtection="1">
      <alignment horizontal="center"/>
      <protection hidden="1"/>
    </xf>
    <xf numFmtId="172" fontId="5" fillId="0" borderId="0" xfId="2" applyNumberFormat="1" applyFont="1" applyProtection="1">
      <protection hidden="1"/>
    </xf>
    <xf numFmtId="10" fontId="1" fillId="2" borderId="0" xfId="4" applyNumberFormat="1" applyFill="1" applyAlignment="1" applyProtection="1">
      <alignment horizontal="center"/>
      <protection locked="0"/>
    </xf>
    <xf numFmtId="0" fontId="0" fillId="2" borderId="0" xfId="4" applyFont="1" applyFill="1" applyAlignment="1" applyProtection="1">
      <alignment horizontal="center"/>
      <protection locked="0"/>
    </xf>
    <xf numFmtId="43" fontId="1" fillId="2" borderId="0" xfId="2" applyNumberFormat="1" applyFill="1" applyProtection="1">
      <protection locked="0"/>
    </xf>
    <xf numFmtId="4" fontId="1" fillId="2" borderId="0" xfId="4" applyNumberFormat="1" applyFill="1" applyProtection="1">
      <protection locked="0"/>
    </xf>
    <xf numFmtId="9" fontId="1" fillId="2" borderId="0" xfId="4" applyNumberFormat="1" applyFill="1" applyProtection="1">
      <protection locked="0"/>
    </xf>
    <xf numFmtId="3" fontId="1" fillId="2" borderId="0" xfId="4" applyNumberFormat="1" applyFill="1" applyAlignment="1" applyProtection="1">
      <alignment horizontal="center"/>
      <protection locked="0"/>
    </xf>
    <xf numFmtId="9" fontId="1" fillId="2" borderId="0" xfId="4" applyNumberFormat="1" applyFill="1" applyAlignment="1" applyProtection="1">
      <alignment horizontal="center"/>
      <protection locked="0"/>
    </xf>
    <xf numFmtId="165" fontId="5" fillId="2" borderId="0" xfId="3" applyNumberFormat="1" applyFont="1" applyFill="1" applyProtection="1">
      <protection locked="0"/>
    </xf>
    <xf numFmtId="10" fontId="6" fillId="2" borderId="0" xfId="0" applyNumberFormat="1" applyFont="1" applyFill="1" applyAlignment="1" applyProtection="1">
      <alignment horizontal="center" vertical="center"/>
      <protection locked="0"/>
    </xf>
    <xf numFmtId="0" fontId="26" fillId="2" borderId="6" xfId="5" applyFont="1" applyFill="1" applyBorder="1" applyAlignment="1" applyProtection="1">
      <alignment horizontal="center"/>
      <protection locked="0"/>
    </xf>
    <xf numFmtId="167" fontId="26" fillId="2" borderId="6" xfId="5" applyNumberFormat="1" applyFont="1" applyFill="1" applyBorder="1" applyAlignment="1" applyProtection="1">
      <alignment horizontal="center"/>
      <protection locked="0"/>
    </xf>
    <xf numFmtId="164" fontId="20" fillId="2" borderId="0" xfId="5" applyNumberFormat="1" applyFont="1" applyFill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176" fontId="20" fillId="2" borderId="6" xfId="5" applyNumberFormat="1" applyFont="1" applyFill="1" applyBorder="1" applyProtection="1">
      <protection locked="0"/>
    </xf>
    <xf numFmtId="17" fontId="24" fillId="2" borderId="0" xfId="0" applyNumberFormat="1" applyFont="1" applyFill="1" applyProtection="1">
      <protection locked="0"/>
    </xf>
    <xf numFmtId="3" fontId="23" fillId="2" borderId="0" xfId="0" applyNumberFormat="1" applyFont="1" applyFill="1" applyProtection="1">
      <protection locked="0"/>
    </xf>
    <xf numFmtId="165" fontId="5" fillId="2" borderId="0" xfId="3" applyNumberFormat="1" applyFont="1" applyFill="1" applyAlignment="1" applyProtection="1">
      <alignment horizontal="left"/>
      <protection locked="0"/>
    </xf>
  </cellXfs>
  <cellStyles count="11">
    <cellStyle name="Millares" xfId="1" builtinId="3"/>
    <cellStyle name="Millares 2" xfId="9" xr:uid="{A2D321DC-C8EC-4F04-BABF-C79B4DF3379E}"/>
    <cellStyle name="Millares 3" xfId="6" xr:uid="{4B7F70F8-0A3F-4AD6-9DD7-9073A92176CC}"/>
    <cellStyle name="Moneda" xfId="2" builtinId="4"/>
    <cellStyle name="Moneda 3 2" xfId="10" xr:uid="{F8676955-E0ED-4219-A60F-A2215EEA5F0C}"/>
    <cellStyle name="Moneda 4" xfId="7" xr:uid="{20737A47-D7B1-4261-BA08-A5C86DD3E8F3}"/>
    <cellStyle name="Normal" xfId="0" builtinId="0"/>
    <cellStyle name="Normal 2 2" xfId="4" xr:uid="{23876D58-82FD-491D-A3DD-6F67D15382B2}"/>
    <cellStyle name="Normal 5" xfId="5" xr:uid="{B2F39E2F-4A0F-4DE0-9AA0-F7A8074595F0}"/>
    <cellStyle name="Porcentaje" xfId="3" builtinId="5"/>
    <cellStyle name="Porcentaje 4" xfId="8" xr:uid="{D3142873-F702-442C-8ABF-1631AACF11E2}"/>
  </cellStyles>
  <dxfs count="353"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1"/>
    </dxf>
    <dxf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177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172" formatCode="_-[$$-409]* #,##0.00_ ;_-[$$-409]* \-#,##0.00\ ;_-[$$-409]* &quot;-&quot;??_ ;_-@_ 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172" formatCode="_-[$$-409]* #,##0.00_ ;_-[$$-409]* \-#,##0.00\ ;_-[$$-409]* &quot;-&quot;??_ ;_-@_ "/>
      <alignment horizontal="center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lter/Downloads/calendario-2020-domingo-a-sab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f&#233;%20Las%20Flores%202017-2023/CBH%20-%20Emprendedurismo/IFCO%20CLF%20SUR%20-%205%20A&#241;os%20-%20Stress%20Test%205%25%20R%2025%25%20SF%20Con%20P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GIL%20-%20Caf&#233;%20Las%20Flores\CLF%20-%20CP\H-MEDICION%20DEL%20TRABAJ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erencia%20de%20Investigaci&#243;n\Documentos%20aun%20no%20archivados\Herramientas%20Administrativas%20de%20Contabilidad\SEC%20Memor&#237;a%20para%20C&#225;lcul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f&#233;%20Las%20Flores%202017-2023/CBH%20-%20Emprendedurismo/Modelo%20Financiero%20CBH%20CSur%20-%20Probabl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lculadora%20de%20pr&#233;stamos1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encia%20Comercial/Desktop/REVISAR%202%20Aosto%2016%20Jose%20Eliott%20Lopez/Tarifas%20actu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 AYUDA -"/>
      <sheetName val="Calendario 2020 Dom a Sab"/>
      <sheetName val="Feriados y fechas importantes"/>
    </sheetNames>
    <sheetDataSet>
      <sheetData sheetId="0"/>
      <sheetData sheetId="1"/>
      <sheetData sheetId="2">
        <row r="8">
          <cell r="B8">
            <v>43831</v>
          </cell>
          <cell r="E8">
            <v>43833</v>
          </cell>
        </row>
        <row r="9">
          <cell r="B9">
            <v>43837</v>
          </cell>
          <cell r="E9">
            <v>43895</v>
          </cell>
        </row>
        <row r="10">
          <cell r="B10">
            <v>43930</v>
          </cell>
          <cell r="E10">
            <v>43995</v>
          </cell>
        </row>
        <row r="11">
          <cell r="B11">
            <v>43931</v>
          </cell>
          <cell r="E11">
            <v>43963</v>
          </cell>
        </row>
        <row r="12">
          <cell r="B12">
            <v>43952</v>
          </cell>
          <cell r="E12">
            <v>0</v>
          </cell>
        </row>
        <row r="13">
          <cell r="B13">
            <v>44095</v>
          </cell>
          <cell r="E13">
            <v>0</v>
          </cell>
        </row>
        <row r="14">
          <cell r="B14">
            <v>44116</v>
          </cell>
          <cell r="E14">
            <v>0</v>
          </cell>
        </row>
        <row r="15">
          <cell r="B15">
            <v>0</v>
          </cell>
          <cell r="E15">
            <v>0</v>
          </cell>
        </row>
        <row r="16">
          <cell r="B16">
            <v>0</v>
          </cell>
          <cell r="E16">
            <v>0</v>
          </cell>
        </row>
        <row r="17">
          <cell r="B17">
            <v>0</v>
          </cell>
          <cell r="E17">
            <v>0</v>
          </cell>
        </row>
        <row r="18">
          <cell r="B18">
            <v>0</v>
          </cell>
          <cell r="E18">
            <v>0</v>
          </cell>
        </row>
        <row r="19">
          <cell r="B19">
            <v>0</v>
          </cell>
          <cell r="E19">
            <v>0</v>
          </cell>
        </row>
        <row r="20">
          <cell r="B20">
            <v>0</v>
          </cell>
          <cell r="E20">
            <v>0</v>
          </cell>
        </row>
        <row r="21">
          <cell r="B21">
            <v>0</v>
          </cell>
          <cell r="E21">
            <v>0</v>
          </cell>
        </row>
        <row r="22">
          <cell r="B22">
            <v>0</v>
          </cell>
          <cell r="E22">
            <v>0</v>
          </cell>
        </row>
        <row r="23">
          <cell r="B23">
            <v>0</v>
          </cell>
          <cell r="E23">
            <v>0</v>
          </cell>
        </row>
        <row r="24">
          <cell r="B24">
            <v>0</v>
          </cell>
          <cell r="E24">
            <v>0</v>
          </cell>
        </row>
        <row r="25">
          <cell r="B25">
            <v>0</v>
          </cell>
          <cell r="E25">
            <v>0</v>
          </cell>
        </row>
        <row r="26">
          <cell r="B26">
            <v>0</v>
          </cell>
          <cell r="E26">
            <v>0</v>
          </cell>
        </row>
        <row r="27">
          <cell r="B27">
            <v>0</v>
          </cell>
          <cell r="E27">
            <v>0</v>
          </cell>
        </row>
        <row r="28">
          <cell r="B28">
            <v>0</v>
          </cell>
          <cell r="E28">
            <v>0</v>
          </cell>
        </row>
        <row r="29">
          <cell r="B29">
            <v>0</v>
          </cell>
          <cell r="E29">
            <v>0</v>
          </cell>
        </row>
        <row r="30">
          <cell r="B30">
            <v>0</v>
          </cell>
          <cell r="E30">
            <v>0</v>
          </cell>
        </row>
        <row r="31">
          <cell r="B31">
            <v>0</v>
          </cell>
          <cell r="E31">
            <v>0</v>
          </cell>
        </row>
        <row r="32">
          <cell r="B32">
            <v>0</v>
          </cell>
          <cell r="E32">
            <v>0</v>
          </cell>
        </row>
        <row r="33">
          <cell r="B33">
            <v>0</v>
          </cell>
          <cell r="E33">
            <v>0</v>
          </cell>
        </row>
        <row r="34">
          <cell r="B34">
            <v>0</v>
          </cell>
          <cell r="E34">
            <v>0</v>
          </cell>
        </row>
        <row r="35">
          <cell r="B35">
            <v>0</v>
          </cell>
          <cell r="E35">
            <v>0</v>
          </cell>
        </row>
        <row r="36">
          <cell r="B36">
            <v>0</v>
          </cell>
          <cell r="E36">
            <v>0</v>
          </cell>
        </row>
        <row r="37">
          <cell r="B37">
            <v>0</v>
          </cell>
          <cell r="E37">
            <v>0</v>
          </cell>
        </row>
        <row r="38">
          <cell r="B38">
            <v>0</v>
          </cell>
          <cell r="E38">
            <v>0</v>
          </cell>
        </row>
        <row r="39">
          <cell r="B39">
            <v>0</v>
          </cell>
          <cell r="E39">
            <v>0</v>
          </cell>
        </row>
        <row r="40">
          <cell r="B40">
            <v>0</v>
          </cell>
          <cell r="E40">
            <v>0</v>
          </cell>
        </row>
        <row r="41">
          <cell r="B41">
            <v>0</v>
          </cell>
          <cell r="E41">
            <v>0</v>
          </cell>
        </row>
        <row r="42">
          <cell r="B42">
            <v>0</v>
          </cell>
          <cell r="E42">
            <v>0</v>
          </cell>
        </row>
        <row r="43">
          <cell r="B43">
            <v>0</v>
          </cell>
          <cell r="E43">
            <v>0</v>
          </cell>
        </row>
        <row r="44">
          <cell r="B44">
            <v>0</v>
          </cell>
          <cell r="E44">
            <v>0</v>
          </cell>
        </row>
        <row r="45">
          <cell r="B45">
            <v>0</v>
          </cell>
          <cell r="E45">
            <v>0</v>
          </cell>
        </row>
        <row r="46">
          <cell r="B46">
            <v>0</v>
          </cell>
          <cell r="E46">
            <v>0</v>
          </cell>
        </row>
        <row r="47">
          <cell r="B47">
            <v>0</v>
          </cell>
          <cell r="E47">
            <v>0</v>
          </cell>
        </row>
        <row r="48">
          <cell r="B48">
            <v>0</v>
          </cell>
          <cell r="E48">
            <v>0</v>
          </cell>
        </row>
        <row r="49">
          <cell r="B49">
            <v>0</v>
          </cell>
          <cell r="E49">
            <v>0</v>
          </cell>
        </row>
        <row r="50">
          <cell r="B50">
            <v>0</v>
          </cell>
          <cell r="E5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ando"/>
      <sheetName val="Inversionista"/>
      <sheetName val="Flujo Operativo"/>
      <sheetName val="Parámetros"/>
      <sheetName val="Programación del préstamo"/>
    </sheetNames>
    <sheetDataSet>
      <sheetData sheetId="0"/>
      <sheetData sheetId="1">
        <row r="111">
          <cell r="O111">
            <v>0.05</v>
          </cell>
        </row>
      </sheetData>
      <sheetData sheetId="2"/>
      <sheetData sheetId="3"/>
      <sheetData sheetId="4">
        <row r="12">
          <cell r="D12">
            <v>2762.4972988071336</v>
          </cell>
        </row>
        <row r="13">
          <cell r="D13">
            <v>2780.9139474658477</v>
          </cell>
        </row>
        <row r="14">
          <cell r="D14">
            <v>2799.4533737822867</v>
          </cell>
        </row>
        <row r="15">
          <cell r="D15">
            <v>2818.1163962741684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TIEMPO STANDARD"/>
      <sheetName val="Suplementos"/>
      <sheetName val="Cursograma analitico"/>
      <sheetName val="Conclusiones"/>
      <sheetName val="Secuencia de Operaciones"/>
      <sheetName val="Análisis Tiempos"/>
      <sheetName val="Tiempos de actividades"/>
      <sheetName val="Hoja1"/>
      <sheetName val="Distibucion"/>
      <sheetName val="Resumen Tiempos"/>
    </sheetNames>
    <sheetDataSet>
      <sheetData sheetId="0"/>
      <sheetData sheetId="1"/>
      <sheetData sheetId="2">
        <row r="5">
          <cell r="B5" t="str">
            <v>Habilísimo</v>
          </cell>
          <cell r="C5">
            <v>0.15</v>
          </cell>
          <cell r="D5" t="str">
            <v>Muy excesivo</v>
          </cell>
          <cell r="E5">
            <v>0.13</v>
          </cell>
          <cell r="H5" t="str">
            <v>Ideal</v>
          </cell>
          <cell r="I5">
            <v>0.06</v>
          </cell>
          <cell r="J5" t="str">
            <v>Perfecto</v>
          </cell>
          <cell r="K5">
            <v>0.04</v>
          </cell>
          <cell r="N5" t="str">
            <v>SNP</v>
          </cell>
          <cell r="O5" t="str">
            <v>Necesidades personales</v>
          </cell>
          <cell r="P5">
            <v>5</v>
          </cell>
          <cell r="Q5">
            <v>7</v>
          </cell>
        </row>
        <row r="6">
          <cell r="B6" t="str">
            <v>Hábil</v>
          </cell>
          <cell r="C6">
            <v>0.13</v>
          </cell>
          <cell r="D6" t="str">
            <v>Excesivo</v>
          </cell>
          <cell r="E6">
            <v>0.12</v>
          </cell>
          <cell r="H6" t="str">
            <v>Excelente</v>
          </cell>
          <cell r="I6">
            <v>0.04</v>
          </cell>
          <cell r="J6" t="str">
            <v>Excelente</v>
          </cell>
          <cell r="K6">
            <v>0.03</v>
          </cell>
          <cell r="N6" t="str">
            <v>SPF</v>
          </cell>
          <cell r="O6" t="str">
            <v>Por fatiga</v>
          </cell>
          <cell r="P6">
            <v>4</v>
          </cell>
          <cell r="Q6">
            <v>4</v>
          </cell>
        </row>
        <row r="7">
          <cell r="B7" t="str">
            <v>Muy excelente</v>
          </cell>
          <cell r="C7">
            <v>0.11</v>
          </cell>
          <cell r="D7" t="str">
            <v>Muy excelente</v>
          </cell>
          <cell r="E7">
            <v>0.1</v>
          </cell>
          <cell r="H7" t="str">
            <v>Buena</v>
          </cell>
          <cell r="I7">
            <v>0.02</v>
          </cell>
          <cell r="J7" t="str">
            <v>Buena</v>
          </cell>
          <cell r="K7">
            <v>0.01</v>
          </cell>
          <cell r="N7" t="str">
            <v>STP</v>
          </cell>
          <cell r="O7" t="str">
            <v>Trabajo de pie</v>
          </cell>
          <cell r="P7">
            <v>2</v>
          </cell>
          <cell r="Q7">
            <v>4</v>
          </cell>
        </row>
        <row r="8">
          <cell r="B8" t="str">
            <v>Excelente</v>
          </cell>
          <cell r="C8">
            <v>0.08</v>
          </cell>
          <cell r="D8" t="str">
            <v>Excelente</v>
          </cell>
          <cell r="E8">
            <v>0.08</v>
          </cell>
          <cell r="H8" t="str">
            <v>Promedio</v>
          </cell>
          <cell r="I8">
            <v>0</v>
          </cell>
          <cell r="J8" t="str">
            <v>Promedio</v>
          </cell>
          <cell r="K8">
            <v>0</v>
          </cell>
          <cell r="N8" t="str">
            <v>POCO-INCOMODA</v>
          </cell>
          <cell r="O8" t="str">
            <v>Postura incómoda</v>
          </cell>
          <cell r="P8">
            <v>0</v>
          </cell>
          <cell r="Q8">
            <v>1</v>
          </cell>
        </row>
        <row r="9">
          <cell r="B9" t="str">
            <v>Muy bueno</v>
          </cell>
          <cell r="C9">
            <v>0.06</v>
          </cell>
          <cell r="D9" t="str">
            <v>Muy bueno</v>
          </cell>
          <cell r="E9">
            <v>0.05</v>
          </cell>
          <cell r="H9" t="str">
            <v>Regulares</v>
          </cell>
          <cell r="I9">
            <v>-0.03</v>
          </cell>
          <cell r="J9" t="str">
            <v>Regulares</v>
          </cell>
          <cell r="K9">
            <v>-0.02</v>
          </cell>
          <cell r="N9" t="str">
            <v>INCOMODA</v>
          </cell>
          <cell r="O9" t="str">
            <v>Postura incómoda inclinada</v>
          </cell>
          <cell r="P9">
            <v>2</v>
          </cell>
          <cell r="Q9">
            <v>3</v>
          </cell>
        </row>
        <row r="10">
          <cell r="B10" t="str">
            <v>Bueno</v>
          </cell>
          <cell r="C10">
            <v>0.03</v>
          </cell>
          <cell r="D10" t="str">
            <v>Bueno</v>
          </cell>
          <cell r="E10">
            <v>0.02</v>
          </cell>
          <cell r="H10" t="str">
            <v>Malas</v>
          </cell>
          <cell r="I10">
            <v>-7.0000000000000007E-2</v>
          </cell>
          <cell r="J10" t="str">
            <v>Malas</v>
          </cell>
          <cell r="K10">
            <v>-0.04</v>
          </cell>
          <cell r="N10" t="str">
            <v>MUY-INCOMODA</v>
          </cell>
          <cell r="O10" t="str">
            <v>Postura muy incómoda</v>
          </cell>
          <cell r="P10">
            <v>7</v>
          </cell>
          <cell r="Q10">
            <v>7</v>
          </cell>
        </row>
        <row r="11">
          <cell r="B11" t="str">
            <v>Promedio</v>
          </cell>
          <cell r="C11">
            <v>0</v>
          </cell>
          <cell r="D11" t="str">
            <v>Promedio</v>
          </cell>
          <cell r="E11">
            <v>0</v>
          </cell>
          <cell r="N11" t="str">
            <v>P-2.5</v>
          </cell>
          <cell r="O11" t="str">
            <v>Levantar peso 2.5</v>
          </cell>
          <cell r="P11">
            <v>0</v>
          </cell>
          <cell r="Q11">
            <v>1</v>
          </cell>
        </row>
        <row r="12">
          <cell r="B12" t="str">
            <v>Regular</v>
          </cell>
          <cell r="C12">
            <v>-0.05</v>
          </cell>
          <cell r="D12" t="str">
            <v>Regular</v>
          </cell>
          <cell r="E12">
            <v>-0.04</v>
          </cell>
          <cell r="N12" t="str">
            <v>P-5</v>
          </cell>
          <cell r="O12" t="str">
            <v>Levantar peso 5</v>
          </cell>
          <cell r="P12">
            <v>1</v>
          </cell>
          <cell r="Q12">
            <v>2</v>
          </cell>
        </row>
        <row r="13">
          <cell r="B13" t="str">
            <v>Malo</v>
          </cell>
          <cell r="C13">
            <v>-0.1</v>
          </cell>
          <cell r="D13" t="str">
            <v>Malo</v>
          </cell>
          <cell r="E13">
            <v>-0.08</v>
          </cell>
          <cell r="N13" t="str">
            <v>P-7.5</v>
          </cell>
          <cell r="O13" t="str">
            <v>Levantar peso 7.5</v>
          </cell>
          <cell r="P13">
            <v>2</v>
          </cell>
          <cell r="Q13">
            <v>3</v>
          </cell>
        </row>
        <row r="14">
          <cell r="B14" t="str">
            <v>Deficiente</v>
          </cell>
          <cell r="C14">
            <v>-0.15</v>
          </cell>
          <cell r="D14" t="str">
            <v>Deficiente</v>
          </cell>
          <cell r="E14">
            <v>-0.12</v>
          </cell>
          <cell r="N14" t="str">
            <v>P-10</v>
          </cell>
          <cell r="O14" t="str">
            <v>Levantar peso 10</v>
          </cell>
          <cell r="P14">
            <v>3</v>
          </cell>
          <cell r="Q14">
            <v>4</v>
          </cell>
        </row>
        <row r="15">
          <cell r="B15" t="str">
            <v>Muy deficiente</v>
          </cell>
          <cell r="C15">
            <v>-0.22</v>
          </cell>
          <cell r="D15" t="str">
            <v>Muy deficiente</v>
          </cell>
          <cell r="E15">
            <v>-0.17</v>
          </cell>
          <cell r="N15" t="str">
            <v>P-12.5</v>
          </cell>
          <cell r="O15" t="str">
            <v>Levantar peso 12.5</v>
          </cell>
          <cell r="P15">
            <v>4</v>
          </cell>
          <cell r="Q15">
            <v>6</v>
          </cell>
        </row>
        <row r="16">
          <cell r="N16" t="str">
            <v>P-15</v>
          </cell>
          <cell r="O16" t="str">
            <v>Levantar peso 15</v>
          </cell>
          <cell r="P16">
            <v>5</v>
          </cell>
          <cell r="Q16">
            <v>8</v>
          </cell>
        </row>
        <row r="17">
          <cell r="N17" t="str">
            <v>P-17.5</v>
          </cell>
          <cell r="O17" t="str">
            <v>Levantar peso 17.5</v>
          </cell>
          <cell r="P17">
            <v>7</v>
          </cell>
          <cell r="Q17">
            <v>10</v>
          </cell>
        </row>
        <row r="18">
          <cell r="N18" t="str">
            <v>P-20</v>
          </cell>
          <cell r="O18" t="str">
            <v>Levantar peso 20</v>
          </cell>
          <cell r="P18">
            <v>9</v>
          </cell>
          <cell r="Q18">
            <v>13</v>
          </cell>
        </row>
        <row r="19">
          <cell r="N19" t="str">
            <v>P-22.5</v>
          </cell>
          <cell r="O19" t="str">
            <v>Levantar peso 22.5</v>
          </cell>
          <cell r="P19">
            <v>11</v>
          </cell>
          <cell r="Q19">
            <v>16</v>
          </cell>
        </row>
        <row r="20">
          <cell r="N20" t="str">
            <v>P-25</v>
          </cell>
          <cell r="O20" t="str">
            <v>Levantar peso 25</v>
          </cell>
          <cell r="P20">
            <v>13</v>
          </cell>
          <cell r="Q20">
            <v>20</v>
          </cell>
        </row>
        <row r="21">
          <cell r="N21" t="str">
            <v>P-30</v>
          </cell>
          <cell r="O21" t="str">
            <v>Levantar peso 30</v>
          </cell>
          <cell r="P21">
            <v>17</v>
          </cell>
          <cell r="Q21">
            <v>26</v>
          </cell>
        </row>
        <row r="22">
          <cell r="N22" t="str">
            <v>P-33.5</v>
          </cell>
          <cell r="O22" t="str">
            <v>Levantar peso 33.5</v>
          </cell>
          <cell r="P22">
            <v>22</v>
          </cell>
          <cell r="Q22">
            <v>29</v>
          </cell>
        </row>
        <row r="23">
          <cell r="N23" t="str">
            <v>BUENA-ILUMINACION</v>
          </cell>
          <cell r="O23" t="str">
            <v>Iluminación buena</v>
          </cell>
          <cell r="P23">
            <v>0</v>
          </cell>
          <cell r="Q23">
            <v>0</v>
          </cell>
        </row>
        <row r="24">
          <cell r="N24" t="str">
            <v>ILUMINACION-MEDIA</v>
          </cell>
          <cell r="O24" t="str">
            <v>Iluminación media</v>
          </cell>
          <cell r="P24">
            <v>2</v>
          </cell>
          <cell r="Q24">
            <v>2</v>
          </cell>
        </row>
        <row r="25">
          <cell r="N25" t="str">
            <v>ILUMINACION-DEFICIENTE</v>
          </cell>
          <cell r="O25" t="str">
            <v>Iluminación deficiente</v>
          </cell>
          <cell r="P25">
            <v>5</v>
          </cell>
          <cell r="Q25">
            <v>5</v>
          </cell>
        </row>
        <row r="26">
          <cell r="N26" t="str">
            <v>CALOR-HUMEDAD 16</v>
          </cell>
          <cell r="O26" t="str">
            <v>Calor y humedad 16</v>
          </cell>
          <cell r="P26">
            <v>0</v>
          </cell>
          <cell r="Q26">
            <v>0</v>
          </cell>
        </row>
        <row r="27">
          <cell r="N27" t="str">
            <v>CALOR-HUMEDAD 14</v>
          </cell>
          <cell r="O27" t="str">
            <v>Calor y humedad 14</v>
          </cell>
          <cell r="P27">
            <v>0</v>
          </cell>
          <cell r="Q27">
            <v>0</v>
          </cell>
        </row>
        <row r="28">
          <cell r="N28" t="str">
            <v>CALOR-HUMEDAD 12</v>
          </cell>
          <cell r="O28" t="str">
            <v>Calor y humedad 12</v>
          </cell>
          <cell r="P28">
            <v>0</v>
          </cell>
          <cell r="Q28">
            <v>0</v>
          </cell>
        </row>
        <row r="29">
          <cell r="N29" t="str">
            <v>CALOR-HUMEDAD 10</v>
          </cell>
          <cell r="O29" t="str">
            <v>Calor y humedad 10</v>
          </cell>
          <cell r="P29">
            <v>3</v>
          </cell>
          <cell r="Q29">
            <v>3</v>
          </cell>
        </row>
        <row r="30">
          <cell r="N30" t="str">
            <v>CALOR-HUMEDAD 8</v>
          </cell>
          <cell r="O30" t="str">
            <v>Calor y humedad 8</v>
          </cell>
          <cell r="P30">
            <v>10</v>
          </cell>
          <cell r="Q30">
            <v>10</v>
          </cell>
        </row>
        <row r="31">
          <cell r="N31" t="str">
            <v>CALOR-HUMEDAD 6</v>
          </cell>
          <cell r="O31" t="str">
            <v>Calor y humedad 6</v>
          </cell>
          <cell r="P31">
            <v>21</v>
          </cell>
          <cell r="Q31">
            <v>21</v>
          </cell>
        </row>
        <row r="32">
          <cell r="N32" t="str">
            <v>CALOR-HUMEDAD 5</v>
          </cell>
          <cell r="O32" t="str">
            <v>Calor y humedad 5</v>
          </cell>
          <cell r="P32">
            <v>31</v>
          </cell>
          <cell r="Q32">
            <v>31</v>
          </cell>
        </row>
        <row r="33">
          <cell r="N33" t="str">
            <v>CALOR-HUMEDAD 4</v>
          </cell>
          <cell r="O33" t="str">
            <v>Calor y humedad 4</v>
          </cell>
          <cell r="P33">
            <v>45</v>
          </cell>
          <cell r="Q33">
            <v>45</v>
          </cell>
        </row>
        <row r="34">
          <cell r="N34" t="str">
            <v>CALOR-HUMEDAD 3</v>
          </cell>
          <cell r="O34" t="str">
            <v>Calor y humedad 3</v>
          </cell>
          <cell r="P34">
            <v>64</v>
          </cell>
          <cell r="Q34">
            <v>64</v>
          </cell>
        </row>
        <row r="35">
          <cell r="N35" t="str">
            <v>CALOR-HUMEDAD 2</v>
          </cell>
          <cell r="O35" t="str">
            <v>Calor y humedad 2</v>
          </cell>
          <cell r="P35">
            <v>100</v>
          </cell>
          <cell r="Q35">
            <v>100</v>
          </cell>
        </row>
        <row r="36">
          <cell r="N36" t="str">
            <v>POCA-PRECISION</v>
          </cell>
          <cell r="O36" t="str">
            <v>Concentración precisión poca</v>
          </cell>
          <cell r="P36">
            <v>0</v>
          </cell>
          <cell r="Q36">
            <v>0</v>
          </cell>
        </row>
        <row r="37">
          <cell r="N37" t="str">
            <v>PRECISION-MEDIA</v>
          </cell>
          <cell r="O37" t="str">
            <v>Concentración precisión media</v>
          </cell>
          <cell r="P37">
            <v>2</v>
          </cell>
          <cell r="Q37">
            <v>2</v>
          </cell>
        </row>
        <row r="38">
          <cell r="N38" t="str">
            <v>MUCHA-PRECISION</v>
          </cell>
          <cell r="O38" t="str">
            <v>Concentración precisión alta</v>
          </cell>
          <cell r="P38">
            <v>5</v>
          </cell>
          <cell r="Q38">
            <v>5</v>
          </cell>
        </row>
        <row r="39">
          <cell r="N39" t="str">
            <v>CONTINUO</v>
          </cell>
          <cell r="O39" t="str">
            <v>Ruido continuo</v>
          </cell>
          <cell r="P39">
            <v>0</v>
          </cell>
          <cell r="Q39">
            <v>0</v>
          </cell>
        </row>
        <row r="40">
          <cell r="N40" t="str">
            <v>INTERMITENTE -FUERTE</v>
          </cell>
          <cell r="O40" t="str">
            <v>Ruido intermitente y fuerte</v>
          </cell>
          <cell r="P40">
            <v>2</v>
          </cell>
          <cell r="Q40">
            <v>2</v>
          </cell>
        </row>
        <row r="41">
          <cell r="N41" t="str">
            <v>INTERMITENTE-MUY FUERTE</v>
          </cell>
          <cell r="O41" t="str">
            <v>Ruido intermitente y  muy fuerte</v>
          </cell>
          <cell r="P41">
            <v>5</v>
          </cell>
          <cell r="Q41">
            <v>5</v>
          </cell>
        </row>
        <row r="42">
          <cell r="N42" t="str">
            <v>ESTRIDENTE-FUERTE</v>
          </cell>
          <cell r="O42" t="str">
            <v>Ruido estridente y fuerte</v>
          </cell>
          <cell r="P42">
            <v>7</v>
          </cell>
          <cell r="Q42">
            <v>7</v>
          </cell>
        </row>
        <row r="43">
          <cell r="N43" t="str">
            <v>PROCESO-COMPLEJO</v>
          </cell>
          <cell r="O43" t="str">
            <v>Tensión mental proceso complejo</v>
          </cell>
          <cell r="P43">
            <v>1</v>
          </cell>
          <cell r="Q43">
            <v>1</v>
          </cell>
        </row>
        <row r="44">
          <cell r="N44" t="str">
            <v>COMPLEJIDAD-MEDIA</v>
          </cell>
          <cell r="O44" t="str">
            <v>Tensión mental proceso medio complejo</v>
          </cell>
          <cell r="P44">
            <v>4</v>
          </cell>
          <cell r="Q44">
            <v>4</v>
          </cell>
        </row>
        <row r="45">
          <cell r="N45" t="str">
            <v>PROCESO-MUY COMPLEJO</v>
          </cell>
          <cell r="O45" t="str">
            <v>Tensión mental proceso muy complejo</v>
          </cell>
          <cell r="P45">
            <v>8</v>
          </cell>
          <cell r="Q45">
            <v>8</v>
          </cell>
        </row>
        <row r="46">
          <cell r="N46" t="str">
            <v>MONOTONIA-BAJA</v>
          </cell>
          <cell r="O46" t="str">
            <v>Monotonía baja</v>
          </cell>
          <cell r="P46">
            <v>0</v>
          </cell>
          <cell r="Q46">
            <v>0</v>
          </cell>
        </row>
        <row r="47">
          <cell r="N47" t="str">
            <v>MONOTONIA-MEDIA</v>
          </cell>
          <cell r="O47" t="str">
            <v>Monotonía media</v>
          </cell>
          <cell r="P47">
            <v>1</v>
          </cell>
          <cell r="Q47">
            <v>1</v>
          </cell>
        </row>
        <row r="48">
          <cell r="N48" t="str">
            <v>MONOTONIA-ALTA</v>
          </cell>
          <cell r="O48" t="str">
            <v>Monotonía alta</v>
          </cell>
          <cell r="P48">
            <v>4</v>
          </cell>
          <cell r="Q48">
            <v>4</v>
          </cell>
        </row>
        <row r="49">
          <cell r="N49" t="str">
            <v>POCO-ABURRIDO</v>
          </cell>
          <cell r="O49" t="str">
            <v>Trabajo poco aburrido</v>
          </cell>
          <cell r="P49">
            <v>0</v>
          </cell>
          <cell r="Q49">
            <v>0</v>
          </cell>
        </row>
        <row r="50">
          <cell r="N50" t="str">
            <v>MEDIO-ABURRIDO</v>
          </cell>
          <cell r="O50" t="str">
            <v>Trabajo medio aburrido</v>
          </cell>
          <cell r="P50">
            <v>2</v>
          </cell>
          <cell r="Q50">
            <v>2</v>
          </cell>
        </row>
        <row r="51">
          <cell r="N51" t="str">
            <v>MUY-ABURRIDO</v>
          </cell>
          <cell r="O51" t="str">
            <v>Trabajo muy aburrido</v>
          </cell>
          <cell r="P51">
            <v>5</v>
          </cell>
          <cell r="Q51">
            <v>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 de Información"/>
      <sheetName val="Hoja2"/>
      <sheetName val="Hoja3"/>
    </sheetNames>
    <sheetDataSet>
      <sheetData sheetId="0">
        <row r="7">
          <cell r="B7" t="str">
            <v>A.1</v>
          </cell>
        </row>
        <row r="8">
          <cell r="B8" t="str">
            <v>A.2</v>
          </cell>
        </row>
        <row r="9">
          <cell r="B9" t="str">
            <v>A.3</v>
          </cell>
        </row>
        <row r="10">
          <cell r="B10" t="str">
            <v>A.4</v>
          </cell>
        </row>
        <row r="11">
          <cell r="B11" t="str">
            <v>A.5</v>
          </cell>
        </row>
        <row r="12">
          <cell r="B12" t="str">
            <v>A.6</v>
          </cell>
        </row>
        <row r="13">
          <cell r="B13" t="str">
            <v>B.1</v>
          </cell>
        </row>
        <row r="14">
          <cell r="B14" t="str">
            <v>B.2</v>
          </cell>
        </row>
        <row r="15">
          <cell r="B15" t="str">
            <v>B.3</v>
          </cell>
        </row>
        <row r="16">
          <cell r="B16" t="str">
            <v>B.4</v>
          </cell>
        </row>
        <row r="17">
          <cell r="B17" t="str">
            <v>C</v>
          </cell>
        </row>
        <row r="18">
          <cell r="B18" t="str">
            <v>D.1</v>
          </cell>
        </row>
        <row r="19">
          <cell r="B19" t="str">
            <v>D.2</v>
          </cell>
        </row>
        <row r="20">
          <cell r="B20" t="str">
            <v>D.3</v>
          </cell>
        </row>
        <row r="21">
          <cell r="B21" t="str">
            <v>D.4</v>
          </cell>
        </row>
        <row r="22">
          <cell r="B22" t="str">
            <v>D.5</v>
          </cell>
        </row>
        <row r="23">
          <cell r="B23" t="str">
            <v>D.6</v>
          </cell>
        </row>
        <row r="24">
          <cell r="B24" t="str">
            <v>E.1</v>
          </cell>
        </row>
        <row r="25">
          <cell r="B25" t="str">
            <v>E.2</v>
          </cell>
        </row>
        <row r="26">
          <cell r="B26" t="str">
            <v>E.3</v>
          </cell>
        </row>
        <row r="27">
          <cell r="B27" t="str">
            <v>E.4</v>
          </cell>
        </row>
        <row r="28">
          <cell r="B28" t="str">
            <v>F</v>
          </cell>
        </row>
        <row r="29">
          <cell r="B29" t="str">
            <v>G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R 2020"/>
      <sheetName val="BC2020"/>
      <sheetName val="BC"/>
      <sheetName val="EdRCC"/>
      <sheetName val="EdRC$"/>
      <sheetName val="ESFC$"/>
      <sheetName val="EFEC$"/>
      <sheetName val="ANEXC$"/>
      <sheetName val="Mod"/>
      <sheetName val="EdR$"/>
      <sheetName val="ESF$"/>
      <sheetName val="EFE$"/>
      <sheetName val="ANEX$"/>
      <sheetName val="CxC"/>
      <sheetName val="CxP"/>
      <sheetName val="EdR´s2021"/>
      <sheetName val="EdR´sCC-21"/>
      <sheetName val="EdR´sCC-21 Base"/>
      <sheetName val="PRO´S CON´S "/>
      <sheetName val="Ayuda Memoria CDV Proyecto"/>
      <sheetName val="Notas"/>
      <sheetName val="Inversionista 5 años"/>
      <sheetName val="Inversionista"/>
      <sheetName val="Modelo Financiero"/>
      <sheetName val="Modelo Financiero Resumen"/>
      <sheetName val="P&amp;L Punto de Equilibrio"/>
      <sheetName val="Flujo Operativo"/>
      <sheetName val="Cálculos Ventas"/>
      <sheetName val="Supuestos Egresos"/>
      <sheetName val="Programación del préstamo"/>
      <sheetName val="Inversión"/>
      <sheetName val="Inversión y Canalización"/>
      <sheetName val="Equipos"/>
      <sheetName val="Estuctura"/>
      <sheetName val="Ventas"/>
      <sheetName val="Estimación Ventas act"/>
      <sheetName val=" Menú &amp; precio "/>
      <sheetName val="Feed"/>
      <sheetName val="RESUMEN"/>
      <sheetName val="Resumen2"/>
      <sheetName val="HOM Ref. Gastos de Venta"/>
      <sheetName val="GSD Ref. Gastos de Venta"/>
      <sheetName val="Guest-Trx-TickProm"/>
      <sheetName val="Resumen Transacciones"/>
      <sheetName val="EdR´s2020"/>
      <sheetName val="DetP&amp;R"/>
      <sheetName val="DetP&amp;R USD"/>
      <sheetName val="Ppto.2021"/>
      <sheetName val="Relacionadas"/>
      <sheetName val="Ptmos BAC"/>
      <sheetName val="Patrimonio"/>
      <sheetName val="Modelo Financiero CBH CSur - 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104">
          <cell r="P104">
            <v>0.01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>
        <row r="35">
          <cell r="B35">
            <v>0.04</v>
          </cell>
        </row>
      </sheetData>
      <sheetData sheetId="29">
        <row r="1">
          <cell r="B1" t="str">
            <v>PROGRAMACIÓN DE LA AMORTIZACIÓN DEL PRÉSTAMO</v>
          </cell>
        </row>
        <row r="3">
          <cell r="E3">
            <v>91069.439745350595</v>
          </cell>
          <cell r="I3">
            <v>1846.5598679016605</v>
          </cell>
        </row>
        <row r="4">
          <cell r="E4">
            <v>0.08</v>
          </cell>
          <cell r="I4">
            <v>60</v>
          </cell>
        </row>
        <row r="5">
          <cell r="E5">
            <v>5</v>
          </cell>
        </row>
        <row r="6">
          <cell r="E6">
            <v>12</v>
          </cell>
        </row>
        <row r="7">
          <cell r="E7">
            <v>44936</v>
          </cell>
        </row>
        <row r="9">
          <cell r="E9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>
        <row r="18">
          <cell r="O18">
            <v>2.5000000000000001E-2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dora de préstamos"/>
    </sheetNames>
    <sheetDataSet>
      <sheetData sheetId="0">
        <row r="1">
          <cell r="B1" t="str">
            <v>CALCULADORA DE PRÉSTAMOS SIMPLE</v>
          </cell>
        </row>
        <row r="2">
          <cell r="B2" t="str">
            <v>VALORES DEL PRÉSTAMO</v>
          </cell>
        </row>
        <row r="3">
          <cell r="B3" t="str">
            <v>Importe del préstamo</v>
          </cell>
        </row>
        <row r="4">
          <cell r="B4" t="str">
            <v>Tasa de interés anual</v>
          </cell>
          <cell r="H4">
            <v>120</v>
          </cell>
        </row>
        <row r="5">
          <cell r="B5" t="str">
            <v>Periodo del préstamo en años</v>
          </cell>
        </row>
        <row r="6">
          <cell r="B6" t="str">
            <v>Fecha de inicio del préstamo</v>
          </cell>
        </row>
        <row r="8">
          <cell r="B8" t="str">
            <v>N.º DE PAGO</v>
          </cell>
          <cell r="C8" t="str">
            <v>FECHA DE PAGO</v>
          </cell>
          <cell r="D8" t="str">
            <v>SALDO INICIAL</v>
          </cell>
          <cell r="E8" t="str">
            <v>PAGO</v>
          </cell>
          <cell r="F8" t="str">
            <v>PRINCIPAL</v>
          </cell>
          <cell r="G8" t="str">
            <v>INTERÉS</v>
          </cell>
          <cell r="H8" t="str">
            <v>SALDO FINAL</v>
          </cell>
        </row>
        <row r="9">
          <cell r="B9">
            <v>1</v>
          </cell>
        </row>
        <row r="10">
          <cell r="B10">
            <v>2</v>
          </cell>
        </row>
        <row r="11">
          <cell r="B11">
            <v>3</v>
          </cell>
        </row>
        <row r="12">
          <cell r="B12">
            <v>4</v>
          </cell>
        </row>
        <row r="13">
          <cell r="B13">
            <v>5</v>
          </cell>
        </row>
        <row r="14">
          <cell r="B14">
            <v>6</v>
          </cell>
        </row>
        <row r="15">
          <cell r="B15">
            <v>7</v>
          </cell>
        </row>
        <row r="16">
          <cell r="B16">
            <v>8</v>
          </cell>
        </row>
        <row r="17">
          <cell r="B17">
            <v>9</v>
          </cell>
        </row>
        <row r="18">
          <cell r="B18">
            <v>10</v>
          </cell>
        </row>
        <row r="19">
          <cell r="B19">
            <v>11</v>
          </cell>
        </row>
        <row r="20">
          <cell r="B20">
            <v>12</v>
          </cell>
        </row>
        <row r="21">
          <cell r="B21">
            <v>13</v>
          </cell>
        </row>
        <row r="22">
          <cell r="B22">
            <v>14</v>
          </cell>
        </row>
        <row r="23">
          <cell r="B23">
            <v>15</v>
          </cell>
        </row>
        <row r="24">
          <cell r="B24">
            <v>16</v>
          </cell>
        </row>
        <row r="25">
          <cell r="B25">
            <v>17</v>
          </cell>
        </row>
        <row r="26">
          <cell r="B26">
            <v>18</v>
          </cell>
        </row>
        <row r="27">
          <cell r="B27">
            <v>19</v>
          </cell>
        </row>
        <row r="28">
          <cell r="B28">
            <v>20</v>
          </cell>
        </row>
        <row r="29">
          <cell r="B29">
            <v>21</v>
          </cell>
        </row>
        <row r="30">
          <cell r="B30">
            <v>22</v>
          </cell>
        </row>
        <row r="31">
          <cell r="B31">
            <v>23</v>
          </cell>
        </row>
        <row r="32">
          <cell r="B32">
            <v>24</v>
          </cell>
        </row>
        <row r="33">
          <cell r="B33">
            <v>25</v>
          </cell>
        </row>
        <row r="34">
          <cell r="B34">
            <v>26</v>
          </cell>
        </row>
        <row r="35">
          <cell r="B35">
            <v>27</v>
          </cell>
        </row>
        <row r="36">
          <cell r="B36">
            <v>28</v>
          </cell>
        </row>
        <row r="37">
          <cell r="B37">
            <v>29</v>
          </cell>
        </row>
        <row r="38">
          <cell r="B38">
            <v>30</v>
          </cell>
        </row>
        <row r="39">
          <cell r="B39">
            <v>31</v>
          </cell>
        </row>
        <row r="40">
          <cell r="B40">
            <v>32</v>
          </cell>
        </row>
        <row r="41">
          <cell r="B41">
            <v>33</v>
          </cell>
        </row>
        <row r="42">
          <cell r="B42">
            <v>34</v>
          </cell>
        </row>
        <row r="43">
          <cell r="B43">
            <v>35</v>
          </cell>
        </row>
        <row r="44">
          <cell r="B44">
            <v>36</v>
          </cell>
        </row>
        <row r="45">
          <cell r="B45">
            <v>37</v>
          </cell>
        </row>
        <row r="46">
          <cell r="B46">
            <v>38</v>
          </cell>
        </row>
        <row r="47">
          <cell r="B47">
            <v>39</v>
          </cell>
        </row>
        <row r="48">
          <cell r="B48">
            <v>40</v>
          </cell>
        </row>
        <row r="49">
          <cell r="B49">
            <v>41</v>
          </cell>
        </row>
        <row r="50">
          <cell r="B50">
            <v>42</v>
          </cell>
        </row>
        <row r="51">
          <cell r="B51">
            <v>43</v>
          </cell>
        </row>
        <row r="52">
          <cell r="B52">
            <v>44</v>
          </cell>
        </row>
        <row r="53">
          <cell r="B53">
            <v>45</v>
          </cell>
        </row>
        <row r="54">
          <cell r="B54">
            <v>46</v>
          </cell>
        </row>
        <row r="55">
          <cell r="B55">
            <v>47</v>
          </cell>
        </row>
        <row r="56">
          <cell r="B56">
            <v>48</v>
          </cell>
        </row>
        <row r="57">
          <cell r="B57">
            <v>49</v>
          </cell>
        </row>
        <row r="58">
          <cell r="B58">
            <v>50</v>
          </cell>
        </row>
        <row r="59">
          <cell r="B59">
            <v>51</v>
          </cell>
        </row>
        <row r="60">
          <cell r="B60">
            <v>52</v>
          </cell>
        </row>
        <row r="61">
          <cell r="B61">
            <v>53</v>
          </cell>
        </row>
        <row r="62">
          <cell r="B62">
            <v>54</v>
          </cell>
        </row>
        <row r="63">
          <cell r="B63">
            <v>55</v>
          </cell>
        </row>
        <row r="64">
          <cell r="B64">
            <v>56</v>
          </cell>
        </row>
        <row r="65">
          <cell r="B65">
            <v>57</v>
          </cell>
        </row>
        <row r="66">
          <cell r="B66">
            <v>58</v>
          </cell>
        </row>
        <row r="67">
          <cell r="B67">
            <v>59</v>
          </cell>
        </row>
        <row r="68">
          <cell r="B68">
            <v>60</v>
          </cell>
        </row>
        <row r="69">
          <cell r="B69">
            <v>61</v>
          </cell>
        </row>
        <row r="70">
          <cell r="B70">
            <v>62</v>
          </cell>
        </row>
        <row r="71">
          <cell r="B71">
            <v>63</v>
          </cell>
        </row>
        <row r="72">
          <cell r="B72">
            <v>64</v>
          </cell>
        </row>
        <row r="73">
          <cell r="B73">
            <v>65</v>
          </cell>
        </row>
        <row r="74">
          <cell r="B74">
            <v>66</v>
          </cell>
        </row>
        <row r="75">
          <cell r="B75">
            <v>67</v>
          </cell>
        </row>
        <row r="76">
          <cell r="B76">
            <v>68</v>
          </cell>
        </row>
        <row r="77">
          <cell r="B77">
            <v>69</v>
          </cell>
        </row>
        <row r="78">
          <cell r="B78">
            <v>70</v>
          </cell>
        </row>
        <row r="79">
          <cell r="B79">
            <v>71</v>
          </cell>
        </row>
        <row r="80">
          <cell r="B80">
            <v>72</v>
          </cell>
        </row>
        <row r="81">
          <cell r="B81">
            <v>73</v>
          </cell>
        </row>
        <row r="82">
          <cell r="B82">
            <v>74</v>
          </cell>
        </row>
        <row r="83">
          <cell r="B83">
            <v>75</v>
          </cell>
        </row>
        <row r="84">
          <cell r="B84">
            <v>76</v>
          </cell>
        </row>
        <row r="85">
          <cell r="B85">
            <v>77</v>
          </cell>
        </row>
        <row r="86">
          <cell r="B86">
            <v>78</v>
          </cell>
        </row>
        <row r="87">
          <cell r="B87">
            <v>79</v>
          </cell>
        </row>
        <row r="88">
          <cell r="B88">
            <v>80</v>
          </cell>
        </row>
        <row r="89">
          <cell r="B89">
            <v>81</v>
          </cell>
        </row>
        <row r="90">
          <cell r="B90">
            <v>82</v>
          </cell>
        </row>
        <row r="91">
          <cell r="B91">
            <v>83</v>
          </cell>
        </row>
        <row r="92">
          <cell r="B92">
            <v>84</v>
          </cell>
        </row>
        <row r="93">
          <cell r="B93">
            <v>85</v>
          </cell>
        </row>
        <row r="94">
          <cell r="B94">
            <v>86</v>
          </cell>
        </row>
        <row r="95">
          <cell r="B95">
            <v>87</v>
          </cell>
        </row>
        <row r="96">
          <cell r="B96">
            <v>88</v>
          </cell>
        </row>
        <row r="97">
          <cell r="B97">
            <v>89</v>
          </cell>
        </row>
        <row r="98">
          <cell r="B98">
            <v>90</v>
          </cell>
        </row>
        <row r="99">
          <cell r="B99">
            <v>91</v>
          </cell>
        </row>
        <row r="100">
          <cell r="B100">
            <v>92</v>
          </cell>
        </row>
        <row r="101">
          <cell r="B101">
            <v>93</v>
          </cell>
        </row>
        <row r="102">
          <cell r="B102">
            <v>94</v>
          </cell>
        </row>
        <row r="103">
          <cell r="B103">
            <v>95</v>
          </cell>
        </row>
        <row r="104">
          <cell r="B104">
            <v>96</v>
          </cell>
        </row>
        <row r="105">
          <cell r="B105">
            <v>97</v>
          </cell>
        </row>
        <row r="106">
          <cell r="B106">
            <v>98</v>
          </cell>
        </row>
        <row r="107">
          <cell r="B107">
            <v>99</v>
          </cell>
        </row>
        <row r="108">
          <cell r="B108">
            <v>100</v>
          </cell>
        </row>
        <row r="109">
          <cell r="B109">
            <v>101</v>
          </cell>
        </row>
        <row r="110">
          <cell r="B110">
            <v>102</v>
          </cell>
        </row>
        <row r="111">
          <cell r="B111">
            <v>103</v>
          </cell>
        </row>
        <row r="112">
          <cell r="B112">
            <v>104</v>
          </cell>
        </row>
        <row r="113">
          <cell r="B113">
            <v>105</v>
          </cell>
        </row>
        <row r="114">
          <cell r="B114">
            <v>106</v>
          </cell>
        </row>
        <row r="115">
          <cell r="B115">
            <v>107</v>
          </cell>
        </row>
        <row r="116">
          <cell r="B116">
            <v>108</v>
          </cell>
        </row>
        <row r="117">
          <cell r="B117">
            <v>109</v>
          </cell>
        </row>
        <row r="118">
          <cell r="B118">
            <v>110</v>
          </cell>
        </row>
        <row r="119">
          <cell r="B119">
            <v>111</v>
          </cell>
        </row>
        <row r="120">
          <cell r="B120">
            <v>112</v>
          </cell>
        </row>
        <row r="121">
          <cell r="B121">
            <v>113</v>
          </cell>
        </row>
        <row r="122">
          <cell r="B122">
            <v>114</v>
          </cell>
        </row>
        <row r="123">
          <cell r="B123">
            <v>115</v>
          </cell>
        </row>
        <row r="124">
          <cell r="B124">
            <v>116</v>
          </cell>
        </row>
        <row r="125">
          <cell r="B125">
            <v>117</v>
          </cell>
        </row>
        <row r="126">
          <cell r="B126">
            <v>118</v>
          </cell>
        </row>
        <row r="127">
          <cell r="B127">
            <v>119</v>
          </cell>
        </row>
        <row r="128">
          <cell r="B128">
            <v>120</v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"/>
      <sheetName val="EMPRESARIAL"/>
      <sheetName val="CLIENTE EVENTUAL"/>
      <sheetName val="FERRET-02-RICHARDSON (Aumento )"/>
      <sheetName val="FERRET-04-PERNERI (aumento 3.5 "/>
      <sheetName val="FERR-03-AGINSA"/>
      <sheetName val="SUERO"/>
      <sheetName val="TARF-44.5"/>
      <sheetName val="TARIFA 55"/>
      <sheetName val="MENSARIA"/>
      <sheetName val="tarifa 50.6"/>
      <sheetName val="56.7"/>
      <sheetName val="59-79"/>
      <sheetName val="59-79 ESPECIAL y corsario"/>
      <sheetName val="55-75"/>
      <sheetName val="52.5"/>
      <sheetName val="55-77"/>
      <sheetName val="55-77 especial"/>
      <sheetName val="48-72"/>
      <sheetName val="Hoja4"/>
      <sheetName val="AGENCIAS"/>
      <sheetName val="Hoja1"/>
      <sheetName val="Hoja2"/>
      <sheetName val="CLAVO"/>
      <sheetName val="Nuevo Diario"/>
      <sheetName val="COPA CURRIE"/>
      <sheetName val="tarifa TNT"/>
      <sheetName val="Cotizador"/>
      <sheetName val="LISTA DE CLIENTES"/>
      <sheetName val="FERRET-02-RICHARDSON"/>
      <sheetName val="FERR-01-GRAL"/>
      <sheetName val="FERRET-04-PERNERI"/>
    </sheetNames>
    <sheetDataSet>
      <sheetData sheetId="0">
        <row r="2">
          <cell r="G2" t="str">
            <v>PRIMARIA</v>
          </cell>
          <cell r="H2">
            <v>3</v>
          </cell>
          <cell r="K2">
            <v>0</v>
          </cell>
        </row>
        <row r="3">
          <cell r="G3" t="str">
            <v>PRIMARIA</v>
          </cell>
          <cell r="H3">
            <v>5</v>
          </cell>
          <cell r="K3">
            <v>0</v>
          </cell>
        </row>
        <row r="4">
          <cell r="G4" t="str">
            <v>PRIMARIA</v>
          </cell>
          <cell r="H4">
            <v>10</v>
          </cell>
          <cell r="K4">
            <v>0</v>
          </cell>
        </row>
        <row r="5">
          <cell r="G5" t="str">
            <v>PRIMARIA</v>
          </cell>
          <cell r="H5">
            <v>15</v>
          </cell>
          <cell r="K5">
            <v>0</v>
          </cell>
        </row>
        <row r="6">
          <cell r="G6" t="str">
            <v>PRIMARIA</v>
          </cell>
          <cell r="H6">
            <v>20</v>
          </cell>
          <cell r="K6">
            <v>0</v>
          </cell>
        </row>
        <row r="7">
          <cell r="G7" t="str">
            <v>PRIMARIA</v>
          </cell>
          <cell r="H7">
            <v>25</v>
          </cell>
          <cell r="K7">
            <v>0</v>
          </cell>
        </row>
        <row r="8">
          <cell r="G8" t="str">
            <v>PRIMARIA</v>
          </cell>
          <cell r="H8">
            <v>30</v>
          </cell>
          <cell r="K8">
            <v>19</v>
          </cell>
        </row>
        <row r="9">
          <cell r="G9" t="str">
            <v>SECUNDARIA</v>
          </cell>
          <cell r="H9">
            <v>3</v>
          </cell>
          <cell r="K9">
            <v>0</v>
          </cell>
        </row>
        <row r="10">
          <cell r="G10" t="str">
            <v>SECUNDARIA</v>
          </cell>
          <cell r="H10">
            <v>5</v>
          </cell>
          <cell r="K10">
            <v>0</v>
          </cell>
        </row>
        <row r="11">
          <cell r="G11" t="str">
            <v>SECUNDARIA</v>
          </cell>
          <cell r="H11">
            <v>10</v>
          </cell>
          <cell r="K11">
            <v>0</v>
          </cell>
        </row>
        <row r="12">
          <cell r="G12" t="str">
            <v>SECUNDARIA</v>
          </cell>
          <cell r="H12">
            <v>15</v>
          </cell>
          <cell r="K12">
            <v>0</v>
          </cell>
        </row>
        <row r="13">
          <cell r="G13" t="str">
            <v>SECUNDARIA</v>
          </cell>
          <cell r="H13">
            <v>20</v>
          </cell>
          <cell r="K13">
            <v>0</v>
          </cell>
        </row>
        <row r="14">
          <cell r="G14" t="str">
            <v>SECUNDARIA</v>
          </cell>
          <cell r="H14">
            <v>25</v>
          </cell>
          <cell r="K14">
            <v>24</v>
          </cell>
        </row>
        <row r="15">
          <cell r="G15" t="str">
            <v>TERCIARIA</v>
          </cell>
          <cell r="H15">
            <v>3</v>
          </cell>
          <cell r="K15">
            <v>0</v>
          </cell>
        </row>
        <row r="16">
          <cell r="G16" t="str">
            <v>TERCIARIA</v>
          </cell>
          <cell r="H16">
            <v>5</v>
          </cell>
          <cell r="K16">
            <v>0</v>
          </cell>
        </row>
        <row r="17">
          <cell r="G17" t="str">
            <v>TERCIARIA</v>
          </cell>
          <cell r="H17">
            <v>10</v>
          </cell>
          <cell r="K17">
            <v>0</v>
          </cell>
        </row>
        <row r="18">
          <cell r="G18" t="str">
            <v>TERCIARIA</v>
          </cell>
          <cell r="H18">
            <v>15</v>
          </cell>
          <cell r="K18">
            <v>0</v>
          </cell>
        </row>
        <row r="19">
          <cell r="G19" t="str">
            <v>TERCIARIA</v>
          </cell>
          <cell r="H19">
            <v>20</v>
          </cell>
          <cell r="K19">
            <v>0</v>
          </cell>
        </row>
        <row r="20">
          <cell r="G20" t="str">
            <v>TERCIARIA</v>
          </cell>
          <cell r="H20">
            <v>25</v>
          </cell>
          <cell r="K20">
            <v>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85D302-D7A2-457E-9DF6-0D200A0B2852}" name="Tabla2" displayName="Tabla2" ref="AP6:BE51" totalsRowCount="1" headerRowDxfId="317" dataDxfId="315" totalsRowDxfId="316" headerRowCellStyle="Normal 2 2" dataCellStyle="Normal 2 2">
  <autoFilter ref="AP6:BE50" xr:uid="{4730099E-FBC6-4650-8BC1-3595A60D54DC}"/>
  <tableColumns count="16">
    <tableColumn id="1" xr3:uid="{2FBE7995-8748-48BD-932A-700A8C062E4A}" name="Columna1" dataDxfId="349" totalsRowDxfId="348" dataCellStyle="Normal 2 2" totalsRowCellStyle="Normal 2 2">
      <calculatedColumnFormula>V5</calculatedColumnFormula>
    </tableColumn>
    <tableColumn id="2" xr3:uid="{C63FD519-43AF-4B28-B0A7-60B6AD276654}" name="Columna2" totalsRowFunction="sum" dataDxfId="347" totalsRowDxfId="346" dataCellStyle="Normal 2 2" totalsRowCellStyle="Normal 2 2">
      <calculatedColumnFormula>R5</calculatedColumnFormula>
    </tableColumn>
    <tableColumn id="3" xr3:uid="{F4148371-8A68-4DB2-9669-35F7FD125EDF}" name="Columna3" totalsRowFunction="sum" dataDxfId="345" totalsRowDxfId="344" dataCellStyle="Normal 2 2" totalsRowCellStyle="Normal 2 2">
      <calculatedColumnFormula>S5</calculatedColumnFormula>
    </tableColumn>
    <tableColumn id="4" xr3:uid="{1CB4BD89-CE9C-4E92-B3F8-B871EE6B13D7}" name="Columna4" totalsRowFunction="sum" dataDxfId="343" totalsRowDxfId="342" dataCellStyle="Normal 2 2" totalsRowCellStyle="Normal 2 2">
      <calculatedColumnFormula>T5</calculatedColumnFormula>
    </tableColumn>
    <tableColumn id="5" xr3:uid="{BAC42CB0-6FC0-4CCF-9CBA-518058414762}" name="Columna5" totalsRowFunction="sum" dataDxfId="341" totalsRowDxfId="340" dataCellStyle="Normal 2 2" totalsRowCellStyle="Normal 2 2">
      <calculatedColumnFormula>$AS7*$I$8</calculatedColumnFormula>
    </tableColumn>
    <tableColumn id="6" xr3:uid="{27C4338F-2E20-453E-9DCA-12EA3944C141}" name="Columna6" totalsRowFunction="sum" dataDxfId="339" totalsRowDxfId="338" dataCellStyle="Normal 2 2" totalsRowCellStyle="Normal 2 2">
      <calculatedColumnFormula>$AS7*$I$9</calculatedColumnFormula>
    </tableColumn>
    <tableColumn id="7" xr3:uid="{840CBD10-576A-4293-BCC7-1669582587EF}" name="Columna7" totalsRowFunction="sum" dataDxfId="337" totalsRowDxfId="336" dataCellStyle="Normal 2 2" totalsRowCellStyle="Normal 2 2">
      <calculatedColumnFormula>$AS7*$I$10</calculatedColumnFormula>
    </tableColumn>
    <tableColumn id="8" xr3:uid="{F397E787-4C75-4C22-B82E-FB4810AA85C1}" name="Columna8" totalsRowFunction="sum" dataDxfId="335" totalsRowDxfId="334" dataCellStyle="Normal 2 2" totalsRowCellStyle="Normal 2 2">
      <calculatedColumnFormula>$AS7*$I$11</calculatedColumnFormula>
    </tableColumn>
    <tableColumn id="9" xr3:uid="{8E45F209-3136-4C42-8B54-E44A7D66DD41}" name="Columna9" totalsRowFunction="sum" dataDxfId="333" totalsRowDxfId="332" dataCellStyle="Normal 2 2" totalsRowCellStyle="Normal 2 2">
      <calculatedColumnFormula>$AS7*$I$12</calculatedColumnFormula>
    </tableColumn>
    <tableColumn id="10" xr3:uid="{A5AAC946-CB32-4672-8DA3-FE974F5E70D3}" name="Columna10" totalsRowFunction="sum" dataDxfId="331" totalsRowDxfId="330" dataCellStyle="Normal 2 2" totalsRowCellStyle="Normal 2 2">
      <calculatedColumnFormula>$AS7*$I$13</calculatedColumnFormula>
    </tableColumn>
    <tableColumn id="11" xr3:uid="{4BF20FD2-C96E-4A25-9D54-B59BF39856D8}" name="Columna11" totalsRowFunction="sum" dataDxfId="329" totalsRowDxfId="328" dataCellStyle="Normal 2 2" totalsRowCellStyle="Normal 2 2">
      <calculatedColumnFormula>$AS7*$I$14</calculatedColumnFormula>
    </tableColumn>
    <tableColumn id="12" xr3:uid="{35F31AEB-A4B7-4FB0-8700-76B5305BCDF9}" name="Columna12" totalsRowFunction="sum" dataDxfId="327" totalsRowDxfId="326" dataCellStyle="Normal 2 2" totalsRowCellStyle="Normal 2 2">
      <calculatedColumnFormula>$AS7*$I$15</calculatedColumnFormula>
    </tableColumn>
    <tableColumn id="13" xr3:uid="{963B93EF-1F04-4921-ADB3-9BC4BEBE0090}" name="Columna13" totalsRowFunction="sum" dataDxfId="325" totalsRowDxfId="324" dataCellStyle="Normal 2 2" totalsRowCellStyle="Normal 2 2">
      <calculatedColumnFormula>$AS7*$I$16</calculatedColumnFormula>
    </tableColumn>
    <tableColumn id="14" xr3:uid="{3E5E2429-1D89-4E09-9794-4DFC6EF33E2C}" name="Columna14" totalsRowFunction="sum" dataDxfId="323" totalsRowDxfId="322" dataCellStyle="Normal 2 2" totalsRowCellStyle="Normal 2 2">
      <calculatedColumnFormula>$AS7*$I$17</calculatedColumnFormula>
    </tableColumn>
    <tableColumn id="15" xr3:uid="{646CC0AB-7874-44B6-B916-AD29A2E7FA19}" name="Columna15" totalsRowFunction="sum" dataDxfId="321" totalsRowDxfId="320" dataCellStyle="Normal 2 2" totalsRowCellStyle="Normal 2 2">
      <calculatedColumnFormula>$AS7*$I$18</calculatedColumnFormula>
    </tableColumn>
    <tableColumn id="16" xr3:uid="{272D2127-7149-4CAC-A4E1-8CAF753C2BAC}" name="Columna16" totalsRowFunction="sum" dataDxfId="319" totalsRowDxfId="318" dataCellStyle="Normal 2 2" totalsRowCellStyle="Normal 2 2">
      <calculatedColumnFormula>$AS7*$I$19</calculatedColumnFormula>
    </tableColumn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E09E36D-0C93-4904-82D2-8E8264F4169A}" name="Tabla24105711" displayName="Tabla24105711" ref="DR57:EG102" totalsRowCount="1" headerRowDxfId="2" dataDxfId="0" totalsRowDxfId="1" headerRowCellStyle="Normal 2 2" dataCellStyle="Normal 2 2">
  <autoFilter ref="DR57:EG101" xr:uid="{21C92BBA-5188-47E7-830B-D92257DDFCE2}"/>
  <tableColumns count="16">
    <tableColumn id="1" xr3:uid="{D6E83D9E-3933-4179-A745-BE9881D50A87}" name="Columna1" dataDxfId="34" totalsRowDxfId="33" dataCellStyle="Normal 2 2">
      <calculatedColumnFormula>DI56</calculatedColumnFormula>
    </tableColumn>
    <tableColumn id="2" xr3:uid="{005E2D3E-EDD7-4C28-AA03-E0C3BF2D7898}" name="Columna2" dataDxfId="32" totalsRowDxfId="31" dataCellStyle="Normal 2 2">
      <calculatedColumnFormula>DE56</calculatedColumnFormula>
    </tableColumn>
    <tableColumn id="3" xr3:uid="{EAAFCE4A-1C55-45C0-B59F-1B448AEDB564}" name="Columna3" dataDxfId="30" totalsRowDxfId="29" dataCellStyle="Normal 2 2">
      <calculatedColumnFormula>DF56</calculatedColumnFormula>
    </tableColumn>
    <tableColumn id="4" xr3:uid="{313DBEDE-A23E-41C3-BCB2-09A3F10A5471}" name="Columna4" dataDxfId="28" totalsRowDxfId="27" dataCellStyle="Normal 2 2">
      <calculatedColumnFormula>DG56</calculatedColumnFormula>
    </tableColumn>
    <tableColumn id="5" xr3:uid="{A4441E59-3D5A-4EC1-B09B-26B088CA3F69}" name="Columna5" totalsRowFunction="sum" dataDxfId="26" totalsRowDxfId="25" dataCellStyle="Normal 2 2">
      <calculatedColumnFormula>$AS58*$I$8</calculatedColumnFormula>
    </tableColumn>
    <tableColumn id="6" xr3:uid="{BACC8512-1988-4B01-A82F-5CB9EF97321C}" name="Columna6" totalsRowFunction="sum" dataDxfId="24" totalsRowDxfId="23" dataCellStyle="Normal 2 2">
      <calculatedColumnFormula>$AS58*$I$9</calculatedColumnFormula>
    </tableColumn>
    <tableColumn id="7" xr3:uid="{DE76AD1E-96A8-499C-BE29-29620440F435}" name="Columna7" totalsRowFunction="sum" dataDxfId="22" totalsRowDxfId="21" dataCellStyle="Normal 2 2">
      <calculatedColumnFormula>$AS58*$I$10</calculatedColumnFormula>
    </tableColumn>
    <tableColumn id="8" xr3:uid="{3EF93CEB-77F0-48BC-84B0-DE832D4C6911}" name="Columna8" totalsRowFunction="sum" dataDxfId="20" totalsRowDxfId="19" dataCellStyle="Normal 2 2">
      <calculatedColumnFormula>$AS58*$I$11</calculatedColumnFormula>
    </tableColumn>
    <tableColumn id="9" xr3:uid="{B1BD8E77-89A6-436F-A4B0-66247FD5A50F}" name="Columna9" totalsRowFunction="sum" dataDxfId="18" totalsRowDxfId="17" dataCellStyle="Normal 2 2">
      <calculatedColumnFormula>$AS58*$I$12</calculatedColumnFormula>
    </tableColumn>
    <tableColumn id="10" xr3:uid="{F920E0A5-3D53-433A-AAA6-3F248F68F05D}" name="Columna10" totalsRowFunction="sum" dataDxfId="16" totalsRowDxfId="15" dataCellStyle="Normal 2 2">
      <calculatedColumnFormula>$AS58*$I$13</calculatedColumnFormula>
    </tableColumn>
    <tableColumn id="11" xr3:uid="{E2C1E664-69AD-4E4C-B641-4E1EE87E6D95}" name="Columna11" totalsRowFunction="sum" dataDxfId="14" totalsRowDxfId="13" dataCellStyle="Normal 2 2">
      <calculatedColumnFormula>$AS58*$I$14</calculatedColumnFormula>
    </tableColumn>
    <tableColumn id="12" xr3:uid="{65671DBD-2CF3-4434-87D1-9A17C3E53D78}" name="Columna12" totalsRowFunction="sum" dataDxfId="12" totalsRowDxfId="11" dataCellStyle="Normal 2 2">
      <calculatedColumnFormula>$AS58*$I$15</calculatedColumnFormula>
    </tableColumn>
    <tableColumn id="13" xr3:uid="{84E5502A-59FF-4A45-84F8-3F21E6B0C32D}" name="Columna13" totalsRowFunction="sum" dataDxfId="10" totalsRowDxfId="9" dataCellStyle="Normal 2 2">
      <calculatedColumnFormula>$AS58*$I$16</calculatedColumnFormula>
    </tableColumn>
    <tableColumn id="14" xr3:uid="{48609ECB-8186-4BF1-9B02-9325632BDE3C}" name="Columna14" totalsRowFunction="sum" dataDxfId="8" totalsRowDxfId="7" dataCellStyle="Normal 2 2">
      <calculatedColumnFormula>$AS58*$I$17</calculatedColumnFormula>
    </tableColumn>
    <tableColumn id="15" xr3:uid="{6664C7D5-28E2-4FC4-A075-5ABE10BE907F}" name="Columna15" totalsRowFunction="sum" dataDxfId="6" totalsRowDxfId="5" dataCellStyle="Normal 2 2">
      <calculatedColumnFormula>$AS58*$I$18</calculatedColumnFormula>
    </tableColumn>
    <tableColumn id="16" xr3:uid="{F8BBB9F1-2B40-4B7D-A199-B850CE9BD3E0}" name="Columna16" totalsRowFunction="sum" dataDxfId="4" totalsRowDxfId="3" dataCellStyle="Normal 2 2">
      <calculatedColumnFormula>$AS58*$I$19</calculatedColumnFormula>
    </tableColumn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9C3971-6E93-4566-AC65-56A950EEFC5F}" name="Tabla24" displayName="Tabla24" ref="AP57:BE102" totalsRowCount="1" headerRowDxfId="282" dataDxfId="280" totalsRowDxfId="281" headerRowCellStyle="Normal 2 2" dataCellStyle="Normal 2 2">
  <autoFilter ref="AP57:BE101" xr:uid="{4CA3D5D5-6978-4956-9187-FBC33CE58031}"/>
  <tableColumns count="16">
    <tableColumn id="1" xr3:uid="{CE60CF0F-4499-4DBA-8779-35368322E3A0}" name="Columna1" dataDxfId="314" totalsRowDxfId="313" dataCellStyle="Normal 2 2">
      <calculatedColumnFormula>V56</calculatedColumnFormula>
    </tableColumn>
    <tableColumn id="2" xr3:uid="{1C3FF0A8-2E67-495E-AC42-7693D054B88B}" name="Columna2" totalsRowFunction="custom" dataDxfId="312" totalsRowDxfId="311" dataCellStyle="Normal 2 2">
      <calculatedColumnFormula>R56</calculatedColumnFormula>
      <totalsRowFormula>SUM(AQ59:AQ101)</totalsRowFormula>
    </tableColumn>
    <tableColumn id="3" xr3:uid="{25BAA1FD-1B2F-4218-9319-49EEA88C3E1D}" name="Columna3" totalsRowFunction="custom" dataDxfId="310" totalsRowDxfId="309" dataCellStyle="Normal 2 2">
      <calculatedColumnFormula>S56</calculatedColumnFormula>
      <totalsRowFormula>SUM(AR59:AR101)</totalsRowFormula>
    </tableColumn>
    <tableColumn id="4" xr3:uid="{4002479F-DEB7-450A-8BA8-37720ACC9455}" name="Columna4" totalsRowFunction="custom" dataDxfId="308" totalsRowDxfId="307" dataCellStyle="Normal 2 2">
      <calculatedColumnFormula>T56</calculatedColumnFormula>
      <totalsRowFormula>SUM(AS59:AS101)</totalsRowFormula>
    </tableColumn>
    <tableColumn id="5" xr3:uid="{E945B3B4-5672-43D0-B30B-CDC2FCDEFE07}" name="Columna5" totalsRowFunction="sum" dataDxfId="306" totalsRowDxfId="305" dataCellStyle="Normal 2 2">
      <calculatedColumnFormula>$AS58*$I$8</calculatedColumnFormula>
    </tableColumn>
    <tableColumn id="6" xr3:uid="{0619A111-EEF5-45B4-BBEB-267DAA54FD0B}" name="Columna6" totalsRowFunction="sum" dataDxfId="304" totalsRowDxfId="303" dataCellStyle="Normal 2 2">
      <calculatedColumnFormula>$AS58*$I$9</calculatedColumnFormula>
    </tableColumn>
    <tableColumn id="7" xr3:uid="{7BBC93A7-1139-425C-9395-A5767E5CC86B}" name="Columna7" totalsRowFunction="sum" dataDxfId="302" totalsRowDxfId="301" dataCellStyle="Normal 2 2">
      <calculatedColumnFormula>$AS58*$I$10</calculatedColumnFormula>
    </tableColumn>
    <tableColumn id="8" xr3:uid="{1FADA428-99A9-4676-91A8-C75AE98E1363}" name="Columna8" totalsRowFunction="sum" dataDxfId="300" totalsRowDxfId="299" dataCellStyle="Normal 2 2">
      <calculatedColumnFormula>$AS58*$I$11</calculatedColumnFormula>
    </tableColumn>
    <tableColumn id="9" xr3:uid="{BB45E4E6-FB25-4C0B-B699-7035CF5070F5}" name="Columna9" totalsRowFunction="sum" dataDxfId="298" totalsRowDxfId="297" dataCellStyle="Normal 2 2">
      <calculatedColumnFormula>$AS58*$I$12</calculatedColumnFormula>
    </tableColumn>
    <tableColumn id="10" xr3:uid="{FF362316-02D0-4EB9-B474-EE5459EDB65B}" name="Columna10" totalsRowFunction="sum" dataDxfId="296" totalsRowDxfId="295" dataCellStyle="Normal 2 2">
      <calculatedColumnFormula>$AS58*$I$13</calculatedColumnFormula>
    </tableColumn>
    <tableColumn id="11" xr3:uid="{5E6EFCA4-A67A-4697-8138-10C855D248B2}" name="Columna11" totalsRowFunction="sum" dataDxfId="294" totalsRowDxfId="293" dataCellStyle="Normal 2 2">
      <calculatedColumnFormula>$AS58*$I$14</calculatedColumnFormula>
    </tableColumn>
    <tableColumn id="12" xr3:uid="{87EAF642-9679-48B1-AD1A-48341F00F065}" name="Columna12" totalsRowFunction="sum" dataDxfId="292" totalsRowDxfId="291" dataCellStyle="Normal 2 2">
      <calculatedColumnFormula>$AS58*$I$15</calculatedColumnFormula>
    </tableColumn>
    <tableColumn id="13" xr3:uid="{4CCF555B-B1F2-4C56-98BC-339511C543B9}" name="Columna13" totalsRowFunction="sum" dataDxfId="290" totalsRowDxfId="289" dataCellStyle="Normal 2 2">
      <calculatedColumnFormula>$AS58*$I$16</calculatedColumnFormula>
    </tableColumn>
    <tableColumn id="14" xr3:uid="{D922E545-E1B7-4BDA-AF6E-0D0F776B6EE8}" name="Columna14" totalsRowFunction="sum" dataDxfId="288" totalsRowDxfId="287" dataCellStyle="Normal 2 2">
      <calculatedColumnFormula>$AS58*$I$17</calculatedColumnFormula>
    </tableColumn>
    <tableColumn id="15" xr3:uid="{6CFDB574-5CA7-42D2-9779-BA5CA27683E0}" name="Columna15" totalsRowFunction="sum" dataDxfId="286" totalsRowDxfId="285" dataCellStyle="Normal 2 2">
      <calculatedColumnFormula>$AS58*$I$18</calculatedColumnFormula>
    </tableColumn>
    <tableColumn id="16" xr3:uid="{3C8F4FFF-ECD9-4C67-A8D1-B54803B8E92C}" name="Columna16" totalsRowFunction="sum" dataDxfId="284" totalsRowDxfId="283" dataCellStyle="Normal 2 2">
      <calculatedColumnFormula>$AS58*$I$19</calculatedColumnFormula>
    </tableColumn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FF4FFE7-49AA-4BB8-803C-4FBBF70D4F6B}" name="Tabla29" displayName="Tabla29" ref="BJ6:BY51" totalsRowCount="1" headerRowDxfId="247" dataDxfId="245" totalsRowDxfId="246" headerRowCellStyle="Normal 2 2" dataCellStyle="Normal 2 2">
  <autoFilter ref="BJ6:BY50" xr:uid="{7619FBA0-F8C1-471F-B505-DC6DD08CAAA6}"/>
  <tableColumns count="16">
    <tableColumn id="1" xr3:uid="{9CF8428B-EFA9-4766-8906-16924B5027CB}" name="Columna1" dataDxfId="279" totalsRowDxfId="278" dataCellStyle="Normal 2 2">
      <calculatedColumnFormula>BA5</calculatedColumnFormula>
    </tableColumn>
    <tableColumn id="2" xr3:uid="{BA8AE790-C3EE-441E-8812-418AA04CAD1B}" name="Columna2" totalsRowFunction="sum" dataDxfId="277" totalsRowDxfId="276" dataCellStyle="Normal 2 2">
      <calculatedColumnFormula>AW5</calculatedColumnFormula>
    </tableColumn>
    <tableColumn id="3" xr3:uid="{E6D59552-76E2-4E68-9193-5C1DB22EE96E}" name="Columna3" totalsRowFunction="sum" dataDxfId="275" totalsRowDxfId="274" dataCellStyle="Normal 2 2">
      <calculatedColumnFormula>AX5</calculatedColumnFormula>
    </tableColumn>
    <tableColumn id="4" xr3:uid="{24C84CD3-A2BC-461D-BC98-2B16C8005B49}" name="Columna4" totalsRowFunction="sum" dataDxfId="273" totalsRowDxfId="272" dataCellStyle="Normal 2 2">
      <calculatedColumnFormula>AY5</calculatedColumnFormula>
    </tableColumn>
    <tableColumn id="5" xr3:uid="{04969BB6-83AF-45FE-AEFC-B66E269F77B4}" name="Columna5" totalsRowFunction="sum" dataDxfId="271" totalsRowDxfId="270" dataCellStyle="Normal 2 2">
      <calculatedColumnFormula>$AS7*$I$8</calculatedColumnFormula>
    </tableColumn>
    <tableColumn id="6" xr3:uid="{828E6385-F4A9-42FA-8CC0-9316C02F292D}" name="Columna6" totalsRowFunction="sum" dataDxfId="269" totalsRowDxfId="268" dataCellStyle="Normal 2 2">
      <calculatedColumnFormula>$AS7*$I$9</calculatedColumnFormula>
    </tableColumn>
    <tableColumn id="7" xr3:uid="{BD22B873-BD57-4144-BF90-2936B94CF6A8}" name="Columna7" totalsRowFunction="sum" dataDxfId="267" totalsRowDxfId="266" dataCellStyle="Normal 2 2">
      <calculatedColumnFormula>$AS7*$I$10</calculatedColumnFormula>
    </tableColumn>
    <tableColumn id="8" xr3:uid="{CCF08A6E-0888-4DC6-AD1D-FB88672719C2}" name="Columna8" totalsRowFunction="sum" dataDxfId="265" totalsRowDxfId="264" dataCellStyle="Normal 2 2">
      <calculatedColumnFormula>$AS7*$I$11</calculatedColumnFormula>
    </tableColumn>
    <tableColumn id="9" xr3:uid="{773CFA4C-6A55-4091-A02B-7E7E1A2B9C1A}" name="Columna9" totalsRowFunction="sum" dataDxfId="263" totalsRowDxfId="262" dataCellStyle="Normal 2 2">
      <calculatedColumnFormula>$AS7*$I$12</calculatedColumnFormula>
    </tableColumn>
    <tableColumn id="10" xr3:uid="{ED1D0047-E899-4FA8-9911-9967F3A0F6FC}" name="Columna10" totalsRowFunction="sum" dataDxfId="261" totalsRowDxfId="260" dataCellStyle="Normal 2 2">
      <calculatedColumnFormula>$AS7*$I$13</calculatedColumnFormula>
    </tableColumn>
    <tableColumn id="11" xr3:uid="{FD661352-0469-412A-8917-4A78305093DB}" name="Columna11" totalsRowFunction="sum" dataDxfId="259" totalsRowDxfId="258" dataCellStyle="Normal 2 2">
      <calculatedColumnFormula>$AS7*$I$14</calculatedColumnFormula>
    </tableColumn>
    <tableColumn id="12" xr3:uid="{9EE73E76-7E7D-408F-B783-3875DE3A3265}" name="Columna12" totalsRowFunction="sum" dataDxfId="257" totalsRowDxfId="256" dataCellStyle="Normal 2 2">
      <calculatedColumnFormula>$AS7*$I$15</calculatedColumnFormula>
    </tableColumn>
    <tableColumn id="13" xr3:uid="{8F9300A6-B80F-4CDC-B439-AB821CA4676B}" name="Columna13" totalsRowFunction="sum" dataDxfId="255" totalsRowDxfId="254" dataCellStyle="Normal 2 2">
      <calculatedColumnFormula>$AS7*$I$16</calculatedColumnFormula>
    </tableColumn>
    <tableColumn id="14" xr3:uid="{1F780851-6E0E-4A32-97EF-EC006A3C9030}" name="Columna14" totalsRowFunction="sum" dataDxfId="253" totalsRowDxfId="252" dataCellStyle="Normal 2 2">
      <calculatedColumnFormula>$AS7*$I$17</calculatedColumnFormula>
    </tableColumn>
    <tableColumn id="15" xr3:uid="{6B388128-28AE-4B15-815E-DACE03164A66}" name="Columna15" totalsRowFunction="sum" dataDxfId="251" totalsRowDxfId="250" dataCellStyle="Normal 2 2">
      <calculatedColumnFormula>$AS7*$I$18</calculatedColumnFormula>
    </tableColumn>
    <tableColumn id="16" xr3:uid="{913CB195-27AF-4AD7-BD91-60C482BA81F7}" name="Columna16" totalsRowFunction="sum" dataDxfId="249" totalsRowDxfId="248" dataCellStyle="Normal 2 2">
      <calculatedColumnFormula>$AS7*$I$19</calculatedColumnFormula>
    </tableColumn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C78D052-BC7E-44B9-B8E3-08732D9E79A0}" name="Tabla2410" displayName="Tabla2410" ref="BJ57:BY102" totalsRowCount="1" headerRowDxfId="212" dataDxfId="210" totalsRowDxfId="211" headerRowCellStyle="Normal 2 2" dataCellStyle="Normal 2 2">
  <autoFilter ref="BJ57:BY101" xr:uid="{FF8F3DF2-423A-447B-BCFD-576CAF28CD79}"/>
  <tableColumns count="16">
    <tableColumn id="1" xr3:uid="{CD3AC619-8E52-4EF2-8130-B80A07DDACA6}" name="Columna1" dataDxfId="244" totalsRowDxfId="243" dataCellStyle="Normal 2 2">
      <calculatedColumnFormula>BA56</calculatedColumnFormula>
    </tableColumn>
    <tableColumn id="2" xr3:uid="{4FA9147F-78FF-44DA-9566-F3EF760233A9}" name="Columna2" dataDxfId="242" totalsRowDxfId="241" dataCellStyle="Normal 2 2">
      <calculatedColumnFormula>AW56</calculatedColumnFormula>
    </tableColumn>
    <tableColumn id="3" xr3:uid="{5AEA78FD-749E-4528-AF53-2BFAF31949BC}" name="Columna3" dataDxfId="240" totalsRowDxfId="239" dataCellStyle="Normal 2 2">
      <calculatedColumnFormula>AX56</calculatedColumnFormula>
    </tableColumn>
    <tableColumn id="4" xr3:uid="{A89B0177-C263-4915-9AA4-2155471626C5}" name="Columna4" dataDxfId="238" totalsRowDxfId="237" dataCellStyle="Normal 2 2">
      <calculatedColumnFormula>AY56</calculatedColumnFormula>
    </tableColumn>
    <tableColumn id="5" xr3:uid="{4265EF56-DC6E-4399-BB19-3D22A9692E69}" name="Columna5" totalsRowFunction="sum" dataDxfId="236" totalsRowDxfId="235" dataCellStyle="Normal 2 2">
      <calculatedColumnFormula>$AS58*$I$8</calculatedColumnFormula>
    </tableColumn>
    <tableColumn id="6" xr3:uid="{D9266C67-2D24-4EDE-A380-C8FF9F6F2AF5}" name="Columna6" totalsRowFunction="sum" dataDxfId="234" totalsRowDxfId="233" dataCellStyle="Normal 2 2">
      <calculatedColumnFormula>$AS58*$I$9</calculatedColumnFormula>
    </tableColumn>
    <tableColumn id="7" xr3:uid="{FF0182BC-51AE-4BD6-9E79-947A25DA53B7}" name="Columna7" totalsRowFunction="sum" dataDxfId="232" totalsRowDxfId="231" dataCellStyle="Normal 2 2">
      <calculatedColumnFormula>$AS58*$I$10</calculatedColumnFormula>
    </tableColumn>
    <tableColumn id="8" xr3:uid="{118A78A8-32D7-45E8-AE36-7C4BFAA393F9}" name="Columna8" totalsRowFunction="sum" dataDxfId="230" totalsRowDxfId="229" dataCellStyle="Normal 2 2">
      <calculatedColumnFormula>$AS58*$I$11</calculatedColumnFormula>
    </tableColumn>
    <tableColumn id="9" xr3:uid="{B6555F7E-C759-4F41-BDB4-8CD389A9F2A2}" name="Columna9" totalsRowFunction="sum" dataDxfId="228" totalsRowDxfId="227" dataCellStyle="Normal 2 2">
      <calculatedColumnFormula>$AS58*$I$12</calculatedColumnFormula>
    </tableColumn>
    <tableColumn id="10" xr3:uid="{7E3F5083-5F2C-490B-A801-F23DE69B658F}" name="Columna10" totalsRowFunction="sum" dataDxfId="226" totalsRowDxfId="225" dataCellStyle="Normal 2 2">
      <calculatedColumnFormula>$AS58*$I$13</calculatedColumnFormula>
    </tableColumn>
    <tableColumn id="11" xr3:uid="{16B7741B-F721-4610-A4D1-4A19FC4F3C90}" name="Columna11" totalsRowFunction="sum" dataDxfId="224" totalsRowDxfId="223" dataCellStyle="Normal 2 2">
      <calculatedColumnFormula>$AS58*$I$14</calculatedColumnFormula>
    </tableColumn>
    <tableColumn id="12" xr3:uid="{8E355465-853D-4189-AE9F-C85CFEE69DA9}" name="Columna12" totalsRowFunction="sum" dataDxfId="222" totalsRowDxfId="221" dataCellStyle="Normal 2 2">
      <calculatedColumnFormula>$AS58*$I$15</calculatedColumnFormula>
    </tableColumn>
    <tableColumn id="13" xr3:uid="{8E10FC00-5B74-478F-9916-F6AA20FA024F}" name="Columna13" totalsRowFunction="sum" dataDxfId="220" totalsRowDxfId="219" dataCellStyle="Normal 2 2">
      <calculatedColumnFormula>$AS58*$I$16</calculatedColumnFormula>
    </tableColumn>
    <tableColumn id="14" xr3:uid="{5B476EE6-4ACF-408C-9616-415844FD6540}" name="Columna14" totalsRowFunction="sum" dataDxfId="218" totalsRowDxfId="217" dataCellStyle="Normal 2 2">
      <calculatedColumnFormula>$AS58*$I$17</calculatedColumnFormula>
    </tableColumn>
    <tableColumn id="15" xr3:uid="{8BE7041D-3A85-41DF-98B9-10872A6B3999}" name="Columna15" totalsRowFunction="sum" dataDxfId="216" totalsRowDxfId="215" dataCellStyle="Normal 2 2">
      <calculatedColumnFormula>$AS58*$I$18</calculatedColumnFormula>
    </tableColumn>
    <tableColumn id="16" xr3:uid="{5700E231-92A1-451F-AAC3-0889ABC5236D}" name="Columna16" totalsRowFunction="sum" dataDxfId="214" totalsRowDxfId="213" dataCellStyle="Normal 2 2">
      <calculatedColumnFormula>$AS58*$I$19</calculatedColumnFormula>
    </tableColumn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579C2DA-5C47-4930-9FCB-D1F850683E4A}" name="Tabla292" displayName="Tabla292" ref="CD6:CS51" totalsRowCount="1" headerRowDxfId="177" dataDxfId="175" totalsRowDxfId="176" headerRowCellStyle="Normal 2 2" dataCellStyle="Normal 2 2">
  <autoFilter ref="CD6:CS50" xr:uid="{AA671441-7322-413A-8DE4-446CAB305F0C}"/>
  <tableColumns count="16">
    <tableColumn id="1" xr3:uid="{88198E76-5602-4620-9DF2-300928EE4149}" name="Columna1" dataDxfId="209" totalsRowDxfId="208" dataCellStyle="Normal 2 2">
      <calculatedColumnFormula>BU5</calculatedColumnFormula>
    </tableColumn>
    <tableColumn id="2" xr3:uid="{777C73A5-FC23-4580-A901-54FD85700CCC}" name="Columna2" totalsRowFunction="sum" dataDxfId="207" totalsRowDxfId="206" dataCellStyle="Normal 2 2">
      <calculatedColumnFormula>BQ5</calculatedColumnFormula>
    </tableColumn>
    <tableColumn id="3" xr3:uid="{CFB3D638-33E1-4E1C-9A61-8629CD205028}" name="Columna3" totalsRowFunction="sum" dataDxfId="205" totalsRowDxfId="204" dataCellStyle="Normal 2 2">
      <calculatedColumnFormula>BR5</calculatedColumnFormula>
    </tableColumn>
    <tableColumn id="4" xr3:uid="{25C9A883-7118-4B09-832D-7A0E1EFC148E}" name="Columna4" totalsRowFunction="sum" dataDxfId="203" totalsRowDxfId="202" dataCellStyle="Normal 2 2">
      <calculatedColumnFormula>BS5</calculatedColumnFormula>
    </tableColumn>
    <tableColumn id="5" xr3:uid="{31B22BCF-CD7A-4E06-8027-7293812DC539}" name="Columna5" totalsRowFunction="sum" dataDxfId="201" totalsRowDxfId="200" dataCellStyle="Normal 2 2">
      <calculatedColumnFormula>$AS7*$I$8</calculatedColumnFormula>
    </tableColumn>
    <tableColumn id="6" xr3:uid="{0AD13DEE-6E0A-46F2-AFD9-5E5B98A7417A}" name="Columna6" totalsRowFunction="sum" dataDxfId="199" totalsRowDxfId="198" dataCellStyle="Normal 2 2">
      <calculatedColumnFormula>$AS7*$I$9</calculatedColumnFormula>
    </tableColumn>
    <tableColumn id="7" xr3:uid="{4F635C90-5206-4A6F-BBE3-E00B1BD379F2}" name="Columna7" totalsRowFunction="sum" dataDxfId="197" totalsRowDxfId="196" dataCellStyle="Normal 2 2">
      <calculatedColumnFormula>$AS7*$I$10</calculatedColumnFormula>
    </tableColumn>
    <tableColumn id="8" xr3:uid="{54AD1873-F667-490A-8084-663F8C0599F2}" name="Columna8" totalsRowFunction="sum" dataDxfId="195" totalsRowDxfId="194" dataCellStyle="Normal 2 2">
      <calculatedColumnFormula>$AS7*$I$11</calculatedColumnFormula>
    </tableColumn>
    <tableColumn id="9" xr3:uid="{33C2D4C6-4E15-4939-9C94-03877C11768E}" name="Columna9" totalsRowFunction="sum" dataDxfId="193" totalsRowDxfId="192" dataCellStyle="Normal 2 2">
      <calculatedColumnFormula>$AS7*$I$12</calculatedColumnFormula>
    </tableColumn>
    <tableColumn id="10" xr3:uid="{F113F0EC-93A5-4ACC-A239-587A2E359773}" name="Columna10" totalsRowFunction="sum" dataDxfId="191" totalsRowDxfId="190" dataCellStyle="Normal 2 2">
      <calculatedColumnFormula>$AS7*$I$13</calculatedColumnFormula>
    </tableColumn>
    <tableColumn id="11" xr3:uid="{E97A33D8-4093-478B-9814-BBB5B3624D2A}" name="Columna11" totalsRowFunction="sum" dataDxfId="189" totalsRowDxfId="188" dataCellStyle="Normal 2 2">
      <calculatedColumnFormula>$AS7*$I$14</calculatedColumnFormula>
    </tableColumn>
    <tableColumn id="12" xr3:uid="{9B9FF365-E97E-469E-AB58-EFC3D1B80B20}" name="Columna12" totalsRowFunction="sum" dataDxfId="187" totalsRowDxfId="186" dataCellStyle="Normal 2 2">
      <calculatedColumnFormula>$AS7*$I$15</calculatedColumnFormula>
    </tableColumn>
    <tableColumn id="13" xr3:uid="{F43671B5-A76A-42F9-9CC4-5399C3532425}" name="Columna13" totalsRowFunction="sum" dataDxfId="185" totalsRowDxfId="184" dataCellStyle="Normal 2 2">
      <calculatedColumnFormula>$AS7*$I$16</calculatedColumnFormula>
    </tableColumn>
    <tableColumn id="14" xr3:uid="{68F6CC75-D3F3-400C-BEFB-E6740050A1AA}" name="Columna14" totalsRowFunction="sum" dataDxfId="183" totalsRowDxfId="182" dataCellStyle="Normal 2 2">
      <calculatedColumnFormula>$AS7*$I$17</calculatedColumnFormula>
    </tableColumn>
    <tableColumn id="15" xr3:uid="{A58045A2-02BD-4906-B598-24FA0F725D2A}" name="Columna15" totalsRowFunction="sum" dataDxfId="181" totalsRowDxfId="180" dataCellStyle="Normal 2 2">
      <calculatedColumnFormula>$AS7*$I$18</calculatedColumnFormula>
    </tableColumn>
    <tableColumn id="16" xr3:uid="{B1B3897D-6EE7-42E8-A797-A203EA8C92D4}" name="Columna16" totalsRowFunction="sum" dataDxfId="179" totalsRowDxfId="178" dataCellStyle="Normal 2 2">
      <calculatedColumnFormula>$AS7*$I$19</calculatedColumnFormula>
    </tableColumn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474761C-D6C5-450D-9D94-90A0872C98FF}" name="Tabla24105" displayName="Tabla24105" ref="CD57:CS102" totalsRowCount="1" headerRowDxfId="142" dataDxfId="140" totalsRowDxfId="141" headerRowCellStyle="Normal 2 2" dataCellStyle="Normal 2 2">
  <autoFilter ref="CD57:CS101" xr:uid="{002D7177-DD7E-4108-9E33-C2F79E61D062}"/>
  <tableColumns count="16">
    <tableColumn id="1" xr3:uid="{3682C186-3B7D-42AF-83D7-92B98A734F1E}" name="Columna1" dataDxfId="174" totalsRowDxfId="173" dataCellStyle="Normal 2 2">
      <calculatedColumnFormula>BU56</calculatedColumnFormula>
    </tableColumn>
    <tableColumn id="2" xr3:uid="{2031D0B1-2EF3-4B7C-930F-63A05B16BD7E}" name="Columna2" dataDxfId="172" totalsRowDxfId="171" dataCellStyle="Normal 2 2">
      <calculatedColumnFormula>BQ56</calculatedColumnFormula>
    </tableColumn>
    <tableColumn id="3" xr3:uid="{D0FD3D11-F238-4CFB-8D17-27A97858EBDE}" name="Columna3" dataDxfId="170" totalsRowDxfId="169" dataCellStyle="Normal 2 2">
      <calculatedColumnFormula>BR56</calculatedColumnFormula>
    </tableColumn>
    <tableColumn id="4" xr3:uid="{610BA451-A214-4FC9-AD5A-E4F6EE7A2180}" name="Columna4" dataDxfId="168" totalsRowDxfId="167" dataCellStyle="Normal 2 2">
      <calculatedColumnFormula>BS56</calculatedColumnFormula>
    </tableColumn>
    <tableColumn id="5" xr3:uid="{B2BC2FE2-B50E-4691-B219-6BD62A756B37}" name="Columna5" totalsRowFunction="sum" dataDxfId="166" totalsRowDxfId="165" dataCellStyle="Normal 2 2">
      <calculatedColumnFormula>$AS58*$I$8</calculatedColumnFormula>
    </tableColumn>
    <tableColumn id="6" xr3:uid="{FAE146F5-840D-498E-ABF3-AD2B62FA3A98}" name="Columna6" totalsRowFunction="sum" dataDxfId="164" totalsRowDxfId="163" dataCellStyle="Normal 2 2">
      <calculatedColumnFormula>$AS58*$I$9</calculatedColumnFormula>
    </tableColumn>
    <tableColumn id="7" xr3:uid="{45E5B175-28F5-489B-BB28-77F598208A5E}" name="Columna7" totalsRowFunction="sum" dataDxfId="162" totalsRowDxfId="161" dataCellStyle="Normal 2 2">
      <calculatedColumnFormula>$AS58*$I$10</calculatedColumnFormula>
    </tableColumn>
    <tableColumn id="8" xr3:uid="{50568A1D-0337-4848-9FCD-F952BC56A10E}" name="Columna8" totalsRowFunction="sum" dataDxfId="160" totalsRowDxfId="159" dataCellStyle="Normal 2 2">
      <calculatedColumnFormula>$AS58*$I$11</calculatedColumnFormula>
    </tableColumn>
    <tableColumn id="9" xr3:uid="{D505347C-6F5D-43B2-B530-1BA2FD10EDD1}" name="Columna9" totalsRowFunction="sum" dataDxfId="158" totalsRowDxfId="157" dataCellStyle="Normal 2 2">
      <calculatedColumnFormula>$AS58*$I$12</calculatedColumnFormula>
    </tableColumn>
    <tableColumn id="10" xr3:uid="{1EB39DED-AEBC-46DE-B96C-F72010EAA868}" name="Columna10" totalsRowFunction="sum" dataDxfId="156" totalsRowDxfId="155" dataCellStyle="Normal 2 2">
      <calculatedColumnFormula>$AS58*$I$13</calculatedColumnFormula>
    </tableColumn>
    <tableColumn id="11" xr3:uid="{05F0A893-DE9B-4ED0-A9A7-5FD1A447301E}" name="Columna11" totalsRowFunction="sum" dataDxfId="154" totalsRowDxfId="153" dataCellStyle="Normal 2 2">
      <calculatedColumnFormula>$AS58*$I$14</calculatedColumnFormula>
    </tableColumn>
    <tableColumn id="12" xr3:uid="{07690D74-2738-42D9-AF36-AA324DB06EA4}" name="Columna12" totalsRowFunction="sum" dataDxfId="152" totalsRowDxfId="151" dataCellStyle="Normal 2 2">
      <calculatedColumnFormula>$AS58*$I$15</calculatedColumnFormula>
    </tableColumn>
    <tableColumn id="13" xr3:uid="{D2DBDA3F-B518-433A-9241-19D22050B69B}" name="Columna13" totalsRowFunction="sum" dataDxfId="150" totalsRowDxfId="149" dataCellStyle="Normal 2 2">
      <calculatedColumnFormula>$AS58*$I$16</calculatedColumnFormula>
    </tableColumn>
    <tableColumn id="14" xr3:uid="{22072096-C1F6-411D-8C6C-461AB2E62F7D}" name="Columna14" totalsRowFunction="sum" dataDxfId="148" totalsRowDxfId="147" dataCellStyle="Normal 2 2">
      <calculatedColumnFormula>$AS58*$I$17</calculatedColumnFormula>
    </tableColumn>
    <tableColumn id="15" xr3:uid="{C398BE84-3E5C-41E7-8E94-0D954B53CAA0}" name="Columna15" totalsRowFunction="sum" dataDxfId="146" totalsRowDxfId="145" dataCellStyle="Normal 2 2">
      <calculatedColumnFormula>$AS58*$I$18</calculatedColumnFormula>
    </tableColumn>
    <tableColumn id="16" xr3:uid="{5C4E894C-FF8E-4D68-B92F-500D8F432045}" name="Columna16" totalsRowFunction="sum" dataDxfId="144" totalsRowDxfId="143" dataCellStyle="Normal 2 2">
      <calculatedColumnFormula>$AS58*$I$19</calculatedColumnFormula>
    </tableColumn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391550E-96E2-45A5-9DEE-B6B14212B2AC}" name="Tabla2926" displayName="Tabla2926" ref="CX6:DM51" totalsRowCount="1" headerRowDxfId="107" dataDxfId="105" totalsRowDxfId="106" headerRowCellStyle="Normal 2 2" dataCellStyle="Normal 2 2">
  <autoFilter ref="CX6:DM50" xr:uid="{F37B94B7-150B-443E-9569-78A5BDFD1B74}"/>
  <tableColumns count="16">
    <tableColumn id="1" xr3:uid="{CC0B5450-3FDF-43A3-A5D8-F715B40A343C}" name="Columna1" dataDxfId="139" totalsRowDxfId="138" dataCellStyle="Normal 2 2">
      <calculatedColumnFormula>CO5</calculatedColumnFormula>
    </tableColumn>
    <tableColumn id="2" xr3:uid="{D963BFF6-C4F3-4CC4-8E75-3E4A13D69BAB}" name="Columna2" totalsRowFunction="sum" dataDxfId="137" totalsRowDxfId="136" dataCellStyle="Normal 2 2">
      <calculatedColumnFormula>CK5</calculatedColumnFormula>
    </tableColumn>
    <tableColumn id="3" xr3:uid="{1443255C-87D5-4D36-9F7C-81917E78975A}" name="Columna3" totalsRowFunction="sum" dataDxfId="135" totalsRowDxfId="134" dataCellStyle="Normal 2 2">
      <calculatedColumnFormula>CL5</calculatedColumnFormula>
    </tableColumn>
    <tableColumn id="4" xr3:uid="{F889D8A8-7506-4085-9717-265E92F99BFE}" name="Columna4" totalsRowFunction="sum" dataDxfId="133" totalsRowDxfId="132" dataCellStyle="Normal 2 2">
      <calculatedColumnFormula>CM5</calculatedColumnFormula>
    </tableColumn>
    <tableColumn id="5" xr3:uid="{549E6D84-05DD-4D98-B4D7-DE3970A3382E}" name="Columna5" totalsRowFunction="sum" dataDxfId="131" totalsRowDxfId="130" dataCellStyle="Normal 2 2">
      <calculatedColumnFormula>$AS7*$I$8</calculatedColumnFormula>
    </tableColumn>
    <tableColumn id="6" xr3:uid="{9FAC3E01-0927-41F9-A9E0-A0CFF783F3C1}" name="Columna6" totalsRowFunction="sum" dataDxfId="129" totalsRowDxfId="128" dataCellStyle="Normal 2 2">
      <calculatedColumnFormula>$AS7*$I$9</calculatedColumnFormula>
    </tableColumn>
    <tableColumn id="7" xr3:uid="{8DC13292-D93F-4566-8A65-5653E50764D7}" name="Columna7" totalsRowFunction="sum" dataDxfId="127" totalsRowDxfId="126" dataCellStyle="Normal 2 2">
      <calculatedColumnFormula>$AS7*$I$10</calculatedColumnFormula>
    </tableColumn>
    <tableColumn id="8" xr3:uid="{DF144F21-3D15-46A4-A410-73CA1CBE4AD7}" name="Columna8" totalsRowFunction="sum" dataDxfId="125" totalsRowDxfId="124" dataCellStyle="Normal 2 2">
      <calculatedColumnFormula>$AS7*$I$11</calculatedColumnFormula>
    </tableColumn>
    <tableColumn id="9" xr3:uid="{5CDEBACA-76A1-4A62-9B0A-B8A01FAE8EB6}" name="Columna9" totalsRowFunction="sum" dataDxfId="123" totalsRowDxfId="122" dataCellStyle="Normal 2 2">
      <calculatedColumnFormula>$AS7*$I$12</calculatedColumnFormula>
    </tableColumn>
    <tableColumn id="10" xr3:uid="{E8FD4495-A92B-4CAD-AF81-58B9DBA9E876}" name="Columna10" totalsRowFunction="sum" dataDxfId="121" totalsRowDxfId="120" dataCellStyle="Normal 2 2">
      <calculatedColumnFormula>$AS7*$I$13</calculatedColumnFormula>
    </tableColumn>
    <tableColumn id="11" xr3:uid="{EC16AA71-8F95-4C30-9CDD-8AC666364F51}" name="Columna11" totalsRowFunction="sum" dataDxfId="119" totalsRowDxfId="118" dataCellStyle="Normal 2 2">
      <calculatedColumnFormula>$AS7*$I$14</calculatedColumnFormula>
    </tableColumn>
    <tableColumn id="12" xr3:uid="{DE157F04-CEAD-47FC-AFA6-788C704B7553}" name="Columna12" totalsRowFunction="sum" dataDxfId="117" totalsRowDxfId="116" dataCellStyle="Normal 2 2">
      <calculatedColumnFormula>$AS7*$I$15</calculatedColumnFormula>
    </tableColumn>
    <tableColumn id="13" xr3:uid="{B807F4D2-ED80-4D0C-B4FD-7EFAB25E058F}" name="Columna13" totalsRowFunction="sum" dataDxfId="115" totalsRowDxfId="114" dataCellStyle="Normal 2 2">
      <calculatedColumnFormula>$AS7*$I$16</calculatedColumnFormula>
    </tableColumn>
    <tableColumn id="14" xr3:uid="{A64CB177-4FAA-4AF4-A9C7-5D047AB5EB17}" name="Columna14" totalsRowFunction="sum" dataDxfId="113" totalsRowDxfId="112" dataCellStyle="Normal 2 2">
      <calculatedColumnFormula>$AS7*$I$17</calculatedColumnFormula>
    </tableColumn>
    <tableColumn id="15" xr3:uid="{01D50F0A-F2EC-4AFD-B623-64090BBF1302}" name="Columna15" totalsRowFunction="sum" dataDxfId="111" totalsRowDxfId="110" dataCellStyle="Normal 2 2">
      <calculatedColumnFormula>$AS7*$I$18</calculatedColumnFormula>
    </tableColumn>
    <tableColumn id="16" xr3:uid="{FCDCBA4F-0912-4A30-9336-234491C380BC}" name="Columna16" totalsRowFunction="sum" dataDxfId="109" totalsRowDxfId="108" dataCellStyle="Normal 2 2">
      <calculatedColumnFormula>$AS7*$I$19</calculatedColumnFormula>
    </tableColumn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7548D41-0BA2-43AB-A498-0162B82F65FB}" name="Tabla241057" displayName="Tabla241057" ref="CX57:DM102" totalsRowCount="1" headerRowDxfId="72" dataDxfId="70" totalsRowDxfId="71" headerRowCellStyle="Normal 2 2" dataCellStyle="Normal 2 2">
  <autoFilter ref="CX57:DM101" xr:uid="{99043D20-E6A8-415F-9175-C9093E0DC6F1}"/>
  <tableColumns count="16">
    <tableColumn id="1" xr3:uid="{AFFEA196-D01B-4312-BFC3-B6717455D0E9}" name="Columna1" dataDxfId="104" totalsRowDxfId="103" dataCellStyle="Normal 2 2">
      <calculatedColumnFormula>CO56</calculatedColumnFormula>
    </tableColumn>
    <tableColumn id="2" xr3:uid="{2E2B18E3-1186-4AD8-8A7A-E544DE503F13}" name="Columna2" dataDxfId="102" totalsRowDxfId="101" dataCellStyle="Normal 2 2">
      <calculatedColumnFormula>CK56</calculatedColumnFormula>
    </tableColumn>
    <tableColumn id="3" xr3:uid="{A0DA2460-F252-4CE1-A6B7-E4B9CCA39E05}" name="Columna3" dataDxfId="100" totalsRowDxfId="99" dataCellStyle="Normal 2 2">
      <calculatedColumnFormula>CL56</calculatedColumnFormula>
    </tableColumn>
    <tableColumn id="4" xr3:uid="{228E11D2-186C-4454-B4BE-39D66E0A68AB}" name="Columna4" dataDxfId="98" totalsRowDxfId="97" dataCellStyle="Normal 2 2">
      <calculatedColumnFormula>CM56</calculatedColumnFormula>
    </tableColumn>
    <tableColumn id="5" xr3:uid="{576818AD-FA72-4701-BD93-DEBFE1FC0169}" name="Columna5" totalsRowFunction="sum" dataDxfId="96" totalsRowDxfId="95" dataCellStyle="Normal 2 2">
      <calculatedColumnFormula>$AS58*$I$8</calculatedColumnFormula>
    </tableColumn>
    <tableColumn id="6" xr3:uid="{F3850C94-09EB-47AF-AE6E-E3CDCBE89680}" name="Columna6" totalsRowFunction="sum" dataDxfId="94" totalsRowDxfId="93" dataCellStyle="Normal 2 2">
      <calculatedColumnFormula>$AS58*$I$9</calculatedColumnFormula>
    </tableColumn>
    <tableColumn id="7" xr3:uid="{BE56536B-B02F-48FC-B091-51C7484E23A9}" name="Columna7" totalsRowFunction="sum" dataDxfId="92" totalsRowDxfId="91" dataCellStyle="Normal 2 2">
      <calculatedColumnFormula>$AS58*$I$10</calculatedColumnFormula>
    </tableColumn>
    <tableColumn id="8" xr3:uid="{BDE4C608-05F0-4951-9630-4C507EAB4D8E}" name="Columna8" totalsRowFunction="sum" dataDxfId="90" totalsRowDxfId="89" dataCellStyle="Normal 2 2">
      <calculatedColumnFormula>$AS58*$I$11</calculatedColumnFormula>
    </tableColumn>
    <tableColumn id="9" xr3:uid="{EB984DD3-6E62-404C-A5AB-2D16556295ED}" name="Columna9" totalsRowFunction="sum" dataDxfId="88" totalsRowDxfId="87" dataCellStyle="Normal 2 2">
      <calculatedColumnFormula>$AS58*$I$12</calculatedColumnFormula>
    </tableColumn>
    <tableColumn id="10" xr3:uid="{2A82F4B2-1AFA-44AB-B617-2A81FA3D5725}" name="Columna10" totalsRowFunction="sum" dataDxfId="86" totalsRowDxfId="85" dataCellStyle="Normal 2 2">
      <calculatedColumnFormula>$AS58*$I$13</calculatedColumnFormula>
    </tableColumn>
    <tableColumn id="11" xr3:uid="{05C78AE7-C8A8-4B09-BAF7-50F168E176CD}" name="Columna11" totalsRowFunction="sum" dataDxfId="84" totalsRowDxfId="83" dataCellStyle="Normal 2 2">
      <calculatedColumnFormula>$AS58*$I$14</calculatedColumnFormula>
    </tableColumn>
    <tableColumn id="12" xr3:uid="{05C12010-4583-4B04-A687-D32A564AF5E6}" name="Columna12" totalsRowFunction="sum" dataDxfId="82" totalsRowDxfId="81" dataCellStyle="Normal 2 2">
      <calculatedColumnFormula>$AS58*$I$15</calculatedColumnFormula>
    </tableColumn>
    <tableColumn id="13" xr3:uid="{4962678B-E15B-458F-B1B2-4F8F1EC444D3}" name="Columna13" totalsRowFunction="sum" dataDxfId="80" totalsRowDxfId="79" dataCellStyle="Normal 2 2">
      <calculatedColumnFormula>$AS58*$I$16</calculatedColumnFormula>
    </tableColumn>
    <tableColumn id="14" xr3:uid="{C330042F-62BE-49B2-923F-41329D8C692B}" name="Columna14" totalsRowFunction="sum" dataDxfId="78" totalsRowDxfId="77" dataCellStyle="Normal 2 2">
      <calculatedColumnFormula>$AS58*$I$17</calculatedColumnFormula>
    </tableColumn>
    <tableColumn id="15" xr3:uid="{7178EF28-941D-436A-B1FD-296AB6D3E5ED}" name="Columna15" totalsRowFunction="sum" dataDxfId="76" totalsRowDxfId="75" dataCellStyle="Normal 2 2">
      <calculatedColumnFormula>$AS58*$I$18</calculatedColumnFormula>
    </tableColumn>
    <tableColumn id="16" xr3:uid="{88B6C33D-01E0-4C7D-BD71-D318B01BE0F3}" name="Columna16" totalsRowFunction="sum" dataDxfId="74" totalsRowDxfId="73" dataCellStyle="Normal 2 2">
      <calculatedColumnFormula>$AS58*$I$19</calculatedColumnFormula>
    </tableColumn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524333F-C504-4201-9170-DFB0E5A9DA75}" name="Tabla29268" displayName="Tabla29268" ref="DR6:EG51" totalsRowCount="1" headerRowDxfId="37" dataDxfId="35" totalsRowDxfId="36" headerRowCellStyle="Normal 2 2" dataCellStyle="Normal 2 2">
  <autoFilter ref="DR6:EG50" xr:uid="{7D853D72-5FB9-4F51-BF47-8B5DEAA7D383}"/>
  <tableColumns count="16">
    <tableColumn id="1" xr3:uid="{EF33914E-A656-491D-8DBB-6D232557BA1D}" name="Columna1" dataDxfId="69" totalsRowDxfId="68" dataCellStyle="Normal 2 2">
      <calculatedColumnFormula>DI5</calculatedColumnFormula>
    </tableColumn>
    <tableColumn id="2" xr3:uid="{084B9D81-18D4-4E00-8FDF-19B7F7CDA4A8}" name="Columna2" totalsRowFunction="sum" dataDxfId="67" totalsRowDxfId="66" dataCellStyle="Normal 2 2">
      <calculatedColumnFormula>DE5</calculatedColumnFormula>
    </tableColumn>
    <tableColumn id="3" xr3:uid="{DB398874-BF63-4163-8E29-6DFE2ABD190B}" name="Columna3" totalsRowFunction="sum" dataDxfId="65" totalsRowDxfId="64" dataCellStyle="Normal 2 2">
      <calculatedColumnFormula>DF5</calculatedColumnFormula>
    </tableColumn>
    <tableColumn id="4" xr3:uid="{34C3901B-A1C9-4F9A-BCBD-83C0B6C9179B}" name="Columna4" totalsRowFunction="sum" dataDxfId="63" totalsRowDxfId="62" dataCellStyle="Normal 2 2">
      <calculatedColumnFormula>DG5</calculatedColumnFormula>
    </tableColumn>
    <tableColumn id="5" xr3:uid="{8464CF63-E178-4352-913B-70131E71D97C}" name="Columna5" totalsRowFunction="sum" dataDxfId="61" totalsRowDxfId="60" dataCellStyle="Normal 2 2">
      <calculatedColumnFormula>$AS7*$I$8</calculatedColumnFormula>
    </tableColumn>
    <tableColumn id="6" xr3:uid="{42E3072E-C8B6-4F2C-9D5C-34511C04BB39}" name="Columna6" totalsRowFunction="sum" dataDxfId="59" totalsRowDxfId="58" dataCellStyle="Normal 2 2">
      <calculatedColumnFormula>$AS7*$I$9</calculatedColumnFormula>
    </tableColumn>
    <tableColumn id="7" xr3:uid="{9D69FE77-1C40-41C6-8786-82BD34E0046D}" name="Columna7" totalsRowFunction="sum" dataDxfId="57" totalsRowDxfId="56" dataCellStyle="Normal 2 2">
      <calculatedColumnFormula>$AS7*$I$10</calculatedColumnFormula>
    </tableColumn>
    <tableColumn id="8" xr3:uid="{E02ECC63-0713-48EE-8CCF-A57B40671474}" name="Columna8" totalsRowFunction="sum" dataDxfId="55" totalsRowDxfId="54" dataCellStyle="Normal 2 2">
      <calculatedColumnFormula>$AS7*$I$11</calculatedColumnFormula>
    </tableColumn>
    <tableColumn id="9" xr3:uid="{F4EE25D6-5C9C-469A-A463-3C24964E0ECC}" name="Columna9" totalsRowFunction="sum" dataDxfId="53" totalsRowDxfId="52" dataCellStyle="Normal 2 2">
      <calculatedColumnFormula>$AS7*$I$12</calculatedColumnFormula>
    </tableColumn>
    <tableColumn id="10" xr3:uid="{21DAFA02-70A5-4235-935D-8BABCF09AA99}" name="Columna10" totalsRowFunction="sum" dataDxfId="51" totalsRowDxfId="50" dataCellStyle="Normal 2 2">
      <calculatedColumnFormula>$AS7*$I$13</calculatedColumnFormula>
    </tableColumn>
    <tableColumn id="11" xr3:uid="{637F0076-C6BC-43C0-8446-DDF734A55C13}" name="Columna11" totalsRowFunction="sum" dataDxfId="49" totalsRowDxfId="48" dataCellStyle="Normal 2 2">
      <calculatedColumnFormula>$AS7*$I$14</calculatedColumnFormula>
    </tableColumn>
    <tableColumn id="12" xr3:uid="{FE5652AE-2CBE-4D8F-B7A6-1F9A1A4A7537}" name="Columna12" totalsRowFunction="sum" dataDxfId="47" totalsRowDxfId="46" dataCellStyle="Normal 2 2">
      <calculatedColumnFormula>$AS7*$I$15</calculatedColumnFormula>
    </tableColumn>
    <tableColumn id="13" xr3:uid="{80D60331-88D3-4297-8B92-04D1E640AEA7}" name="Columna13" totalsRowFunction="sum" dataDxfId="45" totalsRowDxfId="44" dataCellStyle="Normal 2 2">
      <calculatedColumnFormula>$AS7*$I$16</calculatedColumnFormula>
    </tableColumn>
    <tableColumn id="14" xr3:uid="{5D9F6396-B2BD-4055-A9B8-CB78D799F19C}" name="Columna14" totalsRowFunction="sum" dataDxfId="43" totalsRowDxfId="42" dataCellStyle="Normal 2 2">
      <calculatedColumnFormula>$AS7*$I$17</calculatedColumnFormula>
    </tableColumn>
    <tableColumn id="15" xr3:uid="{227B0BC0-14A6-4E4D-A657-73BC7CA4401D}" name="Columna15" totalsRowFunction="sum" dataDxfId="41" totalsRowDxfId="40" dataCellStyle="Normal 2 2">
      <calculatedColumnFormula>$AS7*$I$18</calculatedColumnFormula>
    </tableColumn>
    <tableColumn id="16" xr3:uid="{7DFB728F-55DA-4C33-B016-C5056FF325D2}" name="Columna16" totalsRowFunction="sum" dataDxfId="39" totalsRowDxfId="38" dataCellStyle="Normal 2 2">
      <calculatedColumnFormula>$AS7*$I$19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comments" Target="../comments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AB9FA-F044-4E26-BE9C-1FA0FD2EDC74}">
  <sheetPr>
    <tabColor theme="8" tint="0.39997558519241921"/>
    <outlinePr summaryBelow="0"/>
  </sheetPr>
  <dimension ref="A1:HR385"/>
  <sheetViews>
    <sheetView showGridLines="0" tabSelected="1" zoomScale="80" zoomScaleNormal="80" zoomScalePageLayoutView="80" workbookViewId="0">
      <selection activeCell="B6" sqref="B6"/>
    </sheetView>
  </sheetViews>
  <sheetFormatPr baseColWidth="10" defaultColWidth="11.44140625" defaultRowHeight="14.4" customHeight="1" x14ac:dyDescent="0.3"/>
  <cols>
    <col min="1" max="1" width="11.44140625" style="94"/>
    <col min="2" max="12" width="15.77734375" style="94" customWidth="1"/>
    <col min="13" max="17" width="15.88671875" style="94" customWidth="1"/>
    <col min="18" max="21" width="10.88671875" style="94" customWidth="1"/>
    <col min="22" max="22" width="14" style="94" customWidth="1"/>
    <col min="23" max="23" width="18.21875" style="94" customWidth="1"/>
    <col min="24" max="26" width="16.6640625" style="94" customWidth="1"/>
    <col min="27" max="27" width="18.77734375" style="94" customWidth="1"/>
    <col min="28" max="30" width="11.44140625" style="94"/>
    <col min="31" max="35" width="13.77734375" style="94" customWidth="1"/>
    <col min="36" max="36" width="14.44140625" style="94" customWidth="1"/>
    <col min="37" max="38" width="11.44140625" style="94"/>
    <col min="39" max="39" width="14.33203125" style="94" bestFit="1" customWidth="1"/>
    <col min="40" max="41" width="11.44140625" style="94"/>
    <col min="42" max="42" width="17.6640625" style="94" bestFit="1" customWidth="1"/>
    <col min="43" max="57" width="12.77734375" style="94" customWidth="1"/>
    <col min="58" max="58" width="3.109375" style="94" customWidth="1"/>
    <col min="59" max="59" width="14.33203125" style="94" bestFit="1" customWidth="1"/>
    <col min="60" max="61" width="11.44140625" style="94"/>
    <col min="62" max="62" width="17.6640625" style="94" bestFit="1" customWidth="1"/>
    <col min="63" max="77" width="12.77734375" style="94" customWidth="1"/>
    <col min="78" max="78" width="3.109375" style="94" customWidth="1"/>
    <col min="79" max="79" width="14.33203125" style="94" bestFit="1" customWidth="1"/>
    <col min="80" max="81" width="11.44140625" style="94"/>
    <col min="82" max="82" width="17.6640625" style="94" bestFit="1" customWidth="1"/>
    <col min="83" max="97" width="12.77734375" style="94" customWidth="1"/>
    <col min="98" max="98" width="3.109375" style="94" customWidth="1"/>
    <col min="99" max="99" width="14.33203125" style="94" bestFit="1" customWidth="1"/>
    <col min="100" max="101" width="11.44140625" style="94"/>
    <col min="102" max="102" width="17.6640625" style="94" bestFit="1" customWidth="1"/>
    <col min="103" max="117" width="12.77734375" style="94" customWidth="1"/>
    <col min="118" max="118" width="3.109375" style="94" customWidth="1"/>
    <col min="119" max="119" width="14.33203125" style="94" bestFit="1" customWidth="1"/>
    <col min="120" max="121" width="11.44140625" style="94"/>
    <col min="122" max="122" width="17.6640625" style="94" bestFit="1" customWidth="1"/>
    <col min="123" max="137" width="12.77734375" style="94" customWidth="1"/>
    <col min="138" max="138" width="11.44140625" style="94"/>
    <col min="139" max="139" width="1.88671875" style="97" customWidth="1"/>
    <col min="140" max="140" width="43.88671875" style="97" bestFit="1" customWidth="1"/>
    <col min="141" max="141" width="12.5546875" style="97" customWidth="1"/>
    <col min="142" max="142" width="14.109375" style="97" customWidth="1"/>
    <col min="143" max="143" width="14.44140625" style="97" customWidth="1"/>
    <col min="144" max="144" width="13.44140625" style="97" customWidth="1"/>
    <col min="145" max="146" width="14.44140625" style="97" customWidth="1"/>
    <col min="147" max="147" width="14.109375" style="97" customWidth="1"/>
    <col min="148" max="148" width="13.44140625" style="97" customWidth="1"/>
    <col min="149" max="150" width="14" style="97" customWidth="1"/>
    <col min="151" max="152" width="14.109375" style="97" customWidth="1"/>
    <col min="153" max="153" width="16.109375" style="97" bestFit="1" customWidth="1"/>
    <col min="154" max="154" width="9.109375" style="97" bestFit="1" customWidth="1"/>
    <col min="155" max="155" width="6" style="97" customWidth="1"/>
    <col min="156" max="156" width="1.88671875" style="97" customWidth="1"/>
    <col min="157" max="157" width="43.88671875" style="97" bestFit="1" customWidth="1"/>
    <col min="158" max="158" width="12.5546875" style="97" customWidth="1"/>
    <col min="159" max="159" width="14.109375" style="97" customWidth="1"/>
    <col min="160" max="160" width="14.44140625" style="97" customWidth="1"/>
    <col min="161" max="161" width="13.44140625" style="97" customWidth="1"/>
    <col min="162" max="163" width="14.44140625" style="97" customWidth="1"/>
    <col min="164" max="164" width="14.109375" style="97" customWidth="1"/>
    <col min="165" max="165" width="13.44140625" style="97" customWidth="1"/>
    <col min="166" max="167" width="14" style="97" customWidth="1"/>
    <col min="168" max="169" width="14.109375" style="97" customWidth="1"/>
    <col min="170" max="170" width="16.109375" style="97" bestFit="1" customWidth="1"/>
    <col min="171" max="171" width="7.21875" style="102" bestFit="1" customWidth="1"/>
    <col min="172" max="172" width="11.44140625" style="97"/>
    <col min="173" max="173" width="3.33203125" style="97" bestFit="1" customWidth="1"/>
    <col min="174" max="174" width="36.109375" style="97" bestFit="1" customWidth="1"/>
    <col min="175" max="187" width="11.44140625" style="97"/>
    <col min="188" max="188" width="8.33203125" style="97" bestFit="1" customWidth="1"/>
    <col min="189" max="190" width="18" style="97" bestFit="1" customWidth="1"/>
    <col min="191" max="191" width="48.5546875" style="104" bestFit="1" customWidth="1"/>
    <col min="192" max="192" width="10.109375" style="104" bestFit="1" customWidth="1"/>
    <col min="193" max="193" width="12.6640625" style="104" bestFit="1" customWidth="1"/>
    <col min="194" max="194" width="10" style="104" bestFit="1" customWidth="1"/>
    <col min="195" max="195" width="17.6640625" style="104" bestFit="1" customWidth="1"/>
    <col min="196" max="196" width="13.44140625" style="104" customWidth="1"/>
    <col min="197" max="197" width="5.77734375" style="104" customWidth="1"/>
    <col min="198" max="198" width="16.109375" style="97" customWidth="1"/>
    <col min="199" max="199" width="5.77734375" style="97" customWidth="1"/>
    <col min="200" max="200" width="28.5546875" style="97" customWidth="1"/>
    <col min="201" max="224" width="8.77734375" style="97" customWidth="1"/>
    <col min="225" max="225" width="11.77734375" style="97" customWidth="1"/>
    <col min="226" max="226" width="8.77734375" style="97" customWidth="1"/>
    <col min="227" max="16384" width="11.44140625" style="97"/>
  </cols>
  <sheetData>
    <row r="1" spans="2:226" ht="14.4" customHeight="1" x14ac:dyDescent="0.3">
      <c r="V1" s="95" t="s">
        <v>0</v>
      </c>
      <c r="W1" s="96">
        <f>P26</f>
        <v>0.35</v>
      </c>
      <c r="FH1" s="98" t="s">
        <v>1</v>
      </c>
      <c r="FI1" s="338">
        <v>0</v>
      </c>
      <c r="FJ1" s="100" t="str">
        <f>IF(FI1=0%,"No Calculado","Ajustado")</f>
        <v>No Calculado</v>
      </c>
      <c r="FK1" s="101"/>
      <c r="FL1" s="98" t="s">
        <v>2</v>
      </c>
      <c r="FM1" s="338">
        <v>0</v>
      </c>
      <c r="FN1" s="100" t="str">
        <f>IF(FM1=0%,"No Calculado","Ajustado")</f>
        <v>No Calculado</v>
      </c>
      <c r="FQ1" s="103"/>
      <c r="FR1" s="103"/>
      <c r="FS1" s="103"/>
      <c r="FT1" s="103"/>
      <c r="FU1" s="103"/>
      <c r="FV1" s="103"/>
      <c r="FW1" s="103"/>
      <c r="FX1" s="103"/>
      <c r="FY1" s="103"/>
      <c r="FZ1" s="103"/>
      <c r="GA1" s="103"/>
      <c r="GB1" s="103"/>
      <c r="GC1" s="103"/>
      <c r="GD1" s="103"/>
      <c r="GE1" s="103"/>
    </row>
    <row r="2" spans="2:226" ht="14.4" customHeight="1" x14ac:dyDescent="0.3">
      <c r="C2" s="105" t="s">
        <v>3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R2" s="106" t="s">
        <v>4</v>
      </c>
      <c r="S2" s="106"/>
      <c r="T2" s="106"/>
      <c r="U2" s="106"/>
      <c r="V2" s="106"/>
      <c r="W2" s="106"/>
      <c r="X2" s="106"/>
      <c r="Y2" s="106"/>
      <c r="Z2" s="106"/>
      <c r="AD2" s="107" t="s">
        <v>5</v>
      </c>
      <c r="AE2" s="107"/>
      <c r="AF2" s="107"/>
      <c r="AG2" s="107"/>
      <c r="AH2" s="107"/>
      <c r="AI2" s="107"/>
      <c r="AJ2" s="107"/>
      <c r="AT2" s="106" t="s">
        <v>6</v>
      </c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8"/>
      <c r="BG2" s="108"/>
      <c r="BH2" s="108"/>
      <c r="BI2" s="108"/>
      <c r="BJ2" s="108"/>
      <c r="BK2" s="108"/>
      <c r="BL2" s="108"/>
      <c r="BM2" s="108"/>
      <c r="BN2" s="106" t="s">
        <v>7</v>
      </c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8"/>
      <c r="CA2" s="108"/>
      <c r="CB2" s="108"/>
      <c r="CC2" s="108"/>
      <c r="CD2" s="108"/>
      <c r="CE2" s="108"/>
      <c r="CF2" s="108"/>
      <c r="CG2" s="108"/>
      <c r="CH2" s="106" t="s">
        <v>8</v>
      </c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8"/>
      <c r="CU2" s="108"/>
      <c r="CV2" s="108"/>
      <c r="CW2" s="108"/>
      <c r="CX2" s="108"/>
      <c r="CY2" s="108"/>
      <c r="CZ2" s="108"/>
      <c r="DA2" s="108"/>
      <c r="DB2" s="106" t="s">
        <v>9</v>
      </c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8"/>
      <c r="DO2" s="108"/>
      <c r="DP2" s="108"/>
      <c r="DQ2" s="108"/>
      <c r="DR2" s="108"/>
      <c r="DS2" s="108"/>
      <c r="DT2" s="108"/>
      <c r="DU2" s="108"/>
      <c r="DV2" s="106" t="s">
        <v>10</v>
      </c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8"/>
      <c r="EI2" s="109"/>
      <c r="EJ2" s="106" t="s">
        <v>11</v>
      </c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9"/>
      <c r="EY2" s="109"/>
      <c r="EZ2" s="109"/>
      <c r="FA2" s="106" t="s">
        <v>12</v>
      </c>
      <c r="FB2" s="106"/>
      <c r="FC2" s="106"/>
      <c r="FD2" s="106"/>
      <c r="FE2" s="106"/>
      <c r="FF2" s="106"/>
      <c r="FG2" s="106"/>
      <c r="FH2" s="98" t="s">
        <v>13</v>
      </c>
      <c r="FI2" s="338">
        <v>0</v>
      </c>
      <c r="FJ2" s="100" t="str">
        <f>IF(FI2=0%,"No Calculado","Ajustado")</f>
        <v>No Calculado</v>
      </c>
      <c r="FK2" s="110"/>
      <c r="FL2" s="98" t="s">
        <v>14</v>
      </c>
      <c r="FM2" s="338">
        <v>0</v>
      </c>
      <c r="FN2" s="100" t="str">
        <f>IF(FM2=0%,"Ya Calculado","Mejorado")</f>
        <v>Ya Calculado</v>
      </c>
      <c r="FQ2" s="106" t="s">
        <v>15</v>
      </c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9"/>
      <c r="GH2" s="109"/>
      <c r="GI2" s="93" t="s">
        <v>16</v>
      </c>
      <c r="GJ2" s="93"/>
      <c r="GK2" s="93"/>
      <c r="GL2" s="93"/>
      <c r="GM2" s="93"/>
      <c r="GN2" s="1"/>
      <c r="GO2" s="2"/>
      <c r="GP2" s="109"/>
      <c r="GQ2" s="109"/>
      <c r="GR2" s="93" t="s">
        <v>17</v>
      </c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</row>
    <row r="3" spans="2:226" ht="14.4" customHeight="1" x14ac:dyDescent="0.3"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R3" s="106"/>
      <c r="S3" s="106"/>
      <c r="T3" s="106"/>
      <c r="U3" s="106"/>
      <c r="V3" s="106"/>
      <c r="W3" s="106"/>
      <c r="X3" s="106"/>
      <c r="Y3" s="106"/>
      <c r="Z3" s="106"/>
      <c r="AD3" s="107"/>
      <c r="AE3" s="107"/>
      <c r="AF3" s="107"/>
      <c r="AG3" s="107"/>
      <c r="AH3" s="107"/>
      <c r="AI3" s="107"/>
      <c r="AJ3" s="107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8"/>
      <c r="BG3" s="108"/>
      <c r="BH3" s="108"/>
      <c r="BI3" s="108"/>
      <c r="BJ3" s="108"/>
      <c r="BK3" s="108"/>
      <c r="BL3" s="108"/>
      <c r="BM3" s="108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8"/>
      <c r="CA3" s="108"/>
      <c r="CB3" s="108"/>
      <c r="CC3" s="108"/>
      <c r="CD3" s="108"/>
      <c r="CE3" s="108"/>
      <c r="CF3" s="108"/>
      <c r="CG3" s="108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8"/>
      <c r="CU3" s="108"/>
      <c r="CV3" s="108"/>
      <c r="CW3" s="108"/>
      <c r="CX3" s="108"/>
      <c r="CY3" s="108"/>
      <c r="CZ3" s="108"/>
      <c r="DA3" s="108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8"/>
      <c r="DO3" s="108"/>
      <c r="DP3" s="108"/>
      <c r="DQ3" s="108"/>
      <c r="DR3" s="108"/>
      <c r="DS3" s="108"/>
      <c r="DT3" s="108"/>
      <c r="DU3" s="108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8"/>
      <c r="EI3" s="109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9"/>
      <c r="EY3" s="109"/>
      <c r="EZ3" s="109"/>
      <c r="FA3" s="106"/>
      <c r="FB3" s="106"/>
      <c r="FC3" s="106"/>
      <c r="FD3" s="106"/>
      <c r="FE3" s="106"/>
      <c r="FF3" s="106"/>
      <c r="FG3" s="106"/>
      <c r="FH3" s="98" t="s">
        <v>18</v>
      </c>
      <c r="FI3" s="338">
        <v>0</v>
      </c>
      <c r="FJ3" s="100" t="str">
        <f>IF(FI3=0%,"No Incluido","Adaptado")</f>
        <v>No Incluido</v>
      </c>
      <c r="FK3" s="110"/>
      <c r="FL3" s="98" t="s">
        <v>19</v>
      </c>
      <c r="FM3" s="338">
        <v>0</v>
      </c>
      <c r="FN3" s="100" t="str">
        <f>IF(FM3=0%,"No Incluido","Adaptado")</f>
        <v>No Incluido</v>
      </c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9"/>
      <c r="GH3" s="109"/>
      <c r="GI3" s="93"/>
      <c r="GJ3" s="93"/>
      <c r="GK3" s="93"/>
      <c r="GL3" s="93"/>
      <c r="GM3" s="93"/>
      <c r="GN3" s="1"/>
      <c r="GO3" s="2"/>
      <c r="GP3" s="3" t="s">
        <v>20</v>
      </c>
      <c r="GQ3" s="109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</row>
    <row r="4" spans="2:226" ht="14.4" customHeight="1" x14ac:dyDescent="0.35">
      <c r="C4" s="111" t="str">
        <f>IF(B6&lt;100%,"ESCENARIO PESIMISTA",IF(B6=100%,"ESCENARIO PROBABLE",IF(B6&gt;100%,"ESCENARIO OPTIMISTA","")))</f>
        <v>ESCENARIO PROBABLE</v>
      </c>
      <c r="D4" s="111"/>
      <c r="E4" s="111"/>
      <c r="F4" s="111"/>
      <c r="G4" s="111"/>
      <c r="H4" s="111"/>
      <c r="I4" s="111"/>
      <c r="J4" s="111"/>
      <c r="K4" s="111"/>
      <c r="L4" s="111"/>
      <c r="M4" s="112" t="s">
        <v>21</v>
      </c>
      <c r="N4" s="113"/>
      <c r="O4" s="113"/>
      <c r="P4" s="114"/>
      <c r="R4" s="115" t="s">
        <v>22</v>
      </c>
      <c r="S4" s="115"/>
      <c r="T4" s="116" t="s">
        <v>23</v>
      </c>
      <c r="U4" s="117" t="s">
        <v>24</v>
      </c>
      <c r="V4" s="118">
        <v>2021</v>
      </c>
      <c r="W4" s="117" t="s">
        <v>25</v>
      </c>
      <c r="X4" s="116" t="s">
        <v>26</v>
      </c>
      <c r="Y4" s="116"/>
      <c r="Z4" s="97"/>
      <c r="AD4" s="119" t="s">
        <v>27</v>
      </c>
      <c r="AE4" s="119"/>
      <c r="AF4" s="119"/>
      <c r="AG4" s="119"/>
      <c r="AH4" s="119"/>
      <c r="AI4" s="119"/>
      <c r="AJ4" s="119"/>
      <c r="AT4" s="120" t="s">
        <v>28</v>
      </c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J4" s="121" t="s">
        <v>29</v>
      </c>
      <c r="BK4" s="121"/>
      <c r="BL4" s="121"/>
      <c r="BM4" s="336">
        <v>1.05</v>
      </c>
      <c r="BN4" s="120" t="s">
        <v>30</v>
      </c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CD4" s="121" t="s">
        <v>29</v>
      </c>
      <c r="CE4" s="121"/>
      <c r="CF4" s="121"/>
      <c r="CG4" s="336">
        <v>1.05</v>
      </c>
      <c r="CH4" s="120" t="s">
        <v>31</v>
      </c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X4" s="121" t="s">
        <v>29</v>
      </c>
      <c r="CY4" s="121"/>
      <c r="CZ4" s="121"/>
      <c r="DA4" s="336">
        <v>1.05</v>
      </c>
      <c r="DB4" s="120" t="s">
        <v>32</v>
      </c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R4" s="121" t="s">
        <v>29</v>
      </c>
      <c r="DS4" s="121"/>
      <c r="DT4" s="121"/>
      <c r="DU4" s="336">
        <v>1.05</v>
      </c>
      <c r="DV4" s="120" t="s">
        <v>33</v>
      </c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J4" s="122"/>
      <c r="EX4" s="123"/>
      <c r="FA4" s="122"/>
      <c r="FB4" s="99"/>
      <c r="FC4" s="99"/>
      <c r="FD4" s="99"/>
      <c r="FE4" s="99"/>
      <c r="FF4" s="99"/>
      <c r="FG4" s="99"/>
      <c r="FH4" s="98"/>
      <c r="FI4" s="338">
        <v>0</v>
      </c>
      <c r="FJ4" s="100" t="str">
        <f>IF(FI4=0%,"No Incluido","Adaptado")</f>
        <v>No Incluido</v>
      </c>
      <c r="FK4" s="101"/>
      <c r="FL4" s="98" t="s">
        <v>34</v>
      </c>
      <c r="FM4" s="338">
        <v>0</v>
      </c>
      <c r="FN4" s="100" t="str">
        <f>IF(FM4=0%,"No Incluido","Adaptado")</f>
        <v>No Incluido</v>
      </c>
      <c r="FO4" s="124"/>
      <c r="FQ4" s="125"/>
      <c r="FR4" s="125"/>
      <c r="FS4" s="126" t="str">
        <f>AT7</f>
        <v>Abril</v>
      </c>
      <c r="FT4" s="126" t="str">
        <f t="shared" ref="FT4:GD4" si="0">AU7</f>
        <v>Mayo</v>
      </c>
      <c r="FU4" s="126" t="str">
        <f t="shared" si="0"/>
        <v>Junio</v>
      </c>
      <c r="FV4" s="126" t="str">
        <f t="shared" si="0"/>
        <v>Julio</v>
      </c>
      <c r="FW4" s="126" t="str">
        <f t="shared" si="0"/>
        <v>Agosto</v>
      </c>
      <c r="FX4" s="126" t="str">
        <f t="shared" si="0"/>
        <v>Septiembre</v>
      </c>
      <c r="FY4" s="126" t="str">
        <f t="shared" si="0"/>
        <v>Octubre</v>
      </c>
      <c r="FZ4" s="126" t="str">
        <f t="shared" si="0"/>
        <v>Noviembre</v>
      </c>
      <c r="GA4" s="126" t="str">
        <f t="shared" si="0"/>
        <v>Diciembre</v>
      </c>
      <c r="GB4" s="126" t="str">
        <f t="shared" si="0"/>
        <v>Enero</v>
      </c>
      <c r="GC4" s="126" t="str">
        <f t="shared" si="0"/>
        <v>Febrero</v>
      </c>
      <c r="GD4" s="126" t="str">
        <f t="shared" si="0"/>
        <v>Marzo</v>
      </c>
      <c r="GE4" s="126" t="s">
        <v>35</v>
      </c>
      <c r="GI4" s="92"/>
      <c r="GJ4" s="92"/>
      <c r="GK4" s="5"/>
      <c r="GL4" s="6"/>
      <c r="GM4" s="7"/>
      <c r="GN4" s="7"/>
      <c r="GO4" s="8"/>
      <c r="GP4" s="9" t="s">
        <v>36</v>
      </c>
    </row>
    <row r="5" spans="2:226" ht="14.4" customHeight="1" x14ac:dyDescent="0.3">
      <c r="B5" s="127" t="s">
        <v>37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28" t="s">
        <v>38</v>
      </c>
      <c r="N5" s="129" t="s">
        <v>39</v>
      </c>
      <c r="O5" s="130" t="s">
        <v>38</v>
      </c>
      <c r="P5" s="131" t="s">
        <v>39</v>
      </c>
      <c r="R5" s="94" t="s">
        <v>40</v>
      </c>
      <c r="S5" s="94" t="s">
        <v>41</v>
      </c>
      <c r="T5" s="94" t="s">
        <v>42</v>
      </c>
      <c r="U5" s="94" t="s">
        <v>43</v>
      </c>
      <c r="V5" s="94" t="s">
        <v>44</v>
      </c>
      <c r="W5" s="132" t="s">
        <v>45</v>
      </c>
      <c r="X5" s="133" t="s">
        <v>46</v>
      </c>
      <c r="Y5" s="133" t="s">
        <v>47</v>
      </c>
      <c r="Z5" s="133" t="s">
        <v>48</v>
      </c>
      <c r="AA5" s="94" t="s">
        <v>623</v>
      </c>
      <c r="AD5" s="134" t="s">
        <v>49</v>
      </c>
      <c r="AE5" s="134">
        <v>2023</v>
      </c>
      <c r="AF5" s="134">
        <f>AE5+1</f>
        <v>2024</v>
      </c>
      <c r="AG5" s="134">
        <f t="shared" ref="AG5:AI5" si="1">AF5+1</f>
        <v>2025</v>
      </c>
      <c r="AH5" s="134">
        <f t="shared" si="1"/>
        <v>2026</v>
      </c>
      <c r="AI5" s="134">
        <f t="shared" si="1"/>
        <v>2027</v>
      </c>
      <c r="AJ5" s="134" t="s">
        <v>50</v>
      </c>
      <c r="AP5" s="121" t="s">
        <v>51</v>
      </c>
      <c r="AQ5" s="121"/>
      <c r="AR5" s="121"/>
      <c r="AS5" s="135" t="str">
        <f>B8</f>
        <v>Abril</v>
      </c>
      <c r="AT5" s="136" t="e">
        <f>IF($AS$5="Enero",$C$11,IF($AS$5="Febrero",$C$12,IF($AS$5="Marzo",$C$13,IF($AS$5="Abril",$C$14,IF($AS$5="Mayo",$C$15,IF($AS$5="Junio",$C$16,IF($AS$5="Julio",$C$17,IF($AS$5="Agosto",$C$18,IF($AS$5="Septiembre",$C$19,IF($AS$5="Octubre",$C$8,IF($AS$5="Noviembre",$C$9,IF($AS$5="Diciembre",$C$10,0))))))))))))</f>
        <v>#DIV/0!</v>
      </c>
      <c r="AU5" s="136" t="e">
        <f>IF($AS$5="Enero",$C$12,IF($AS$5="Febrero",$C$13,IF($AS$5="Marzo",$C$14,IF($AS$5="Abril",$C$15,IF($AS$5="Mayo",$C$16,IF($AS$5="Junio",$C$17,IF($AS$5="Julio",$C$18,IF($AS$5="Agosto",$C$19,IF($AS$5="Septiembre",$C$8,IF($AS$5="Octubre",$C$9,IF($AS$5="Noviembre",$C$10,IF($AS$5="Diciembre",$C$11,0))))))))))))</f>
        <v>#DIV/0!</v>
      </c>
      <c r="AV5" s="136" t="e">
        <f>IF($AS$5="Enero",$C$13,IF($AS$5="Febrero",$C$14,IF($AS$5="Marzo",$C$15,IF($AS$5="Abril",$C$16,IF($AS$5="Mayo",$C$17,IF($AS$5="Junio",$C$18,IF($AS$5="Julio",$C$19,IF($AS$5="Agosto",$C$8,IF($AS$5="Septiembre",$C$9,IF($AS$5="Octubre",$C$10,IF($AS$5="Noviembre",$C$11,IF($AS$5="Diciembre",$C$12,0))))))))))))</f>
        <v>#DIV/0!</v>
      </c>
      <c r="AW5" s="136" t="e">
        <f>IF($AS$5="Enero",$C$14,IF($AS$5="Febrero",$C$15,IF($AS$5="Marzo",$C$16,IF($AS$5="Abril",$C$17,IF($AS$5="Mayo",$C$18,IF($AS$5="Junio",$C$19,IF($AS$5="Julio",$C$8,IF($AS$5="Agosto",$C$9,IF($AS$5="Septiembre",$C$10,IF($AS$5="Octubre",$C$11,IF($AS$5="Noviembre",$C$12,IF($AS$5="Diciembre",$C$13,0))))))))))))</f>
        <v>#DIV/0!</v>
      </c>
      <c r="AX5" s="136" t="e">
        <f>IF($AS$5="Enero",$C$15,IF($AS$5="Febrero",$C$16,IF($AS$5="Marzo",$C$17,IF($AS$5="Abril",$C$18,IF($AS$5="Mayo",$C$19,IF($AS$5="Junio",$C$8,IF($AS$5="Julio",$C$9,IF($AS$5="Agosto",$C$10,IF($AS$5="Septiembre",$C$11,IF($AS$5="Octubre",$C$12,IF($AS$5="Noviembre",$C$13,IF($AS$5="Diciembre",$C$14,0))))))))))))</f>
        <v>#DIV/0!</v>
      </c>
      <c r="AY5" s="136" t="e">
        <f>IF($AS$5="Enero",$C$16,IF($AS$5="Febrero",$C$17,IF($AS$5="Marzo",$C$18,IF($AS$5="Abril",$C$19,IF($AS$5="Mayo",$C$8,IF($AS$5="Junio",$C$9,IF($AS$5="Julio",$C$10,IF($AS$5="Agosto",$C$11,IF($AS$5="Septiembre",$C$12,IF($AS$5="Octubre",$C$13,IF($AS$5="Noviembre",$C$14,IF($AS$5="Diciembre",$C$15,0))))))))))))</f>
        <v>#DIV/0!</v>
      </c>
      <c r="AZ5" s="136" t="e">
        <f>IF($AS$5="Enero",$C$17,IF($AS$5="Febrero",$C$18,IF($AS$5="Marzo",$C$19,IF($AS$5="Abril",$C$8,IF($AS$5="Mayo",$C$9,IF($AS$5="Junio",$C$10,IF($AS$5="Julio",$C$11,IF($AS$5="Agosto",$C$12,IF($AS$5="Septiembre",$C$13,IF($AS$5="Octubre",$C$14,IF($AS$5="Noviembre",$C$15,IF($AS$5="Diciembre",$C$16,0))))))))))))</f>
        <v>#DIV/0!</v>
      </c>
      <c r="BA5" s="136" t="e">
        <f>IF($AS$5="Enero",$C$18,IF($AS$5="Febrero",$C$19,IF($AS$5="Marzo",$C$8,IF($AS$5="Abril",$C$9,IF($AS$5="Mayo",$C$10,IF($AS$5="Junio",$C$11,IF($AS$5="Julio",$C$12,IF($AS$5="Agosto",$C$13,IF($AS$5="Septiembre",$C$14,IF($AS$5="Octubre",$C$15,IF($AS$5="Noviembre",$C$16,IF($AS$5="Diciembre",$C$17,0))))))))))))</f>
        <v>#DIV/0!</v>
      </c>
      <c r="BB5" s="136" t="e">
        <f>IF($AS$5="Enero",$C$19,IF($AS$5="Febrero",$C$8,IF($AS$5="Marzo",$C$9,IF($AS$5="Abril",$C$10,IF($AS$5="Mayo",$C$11,IF($AS$5="Junio",$C$12,IF($AS$5="Julio",$C$13,IF($AS$5="Agosto",$C$14,IF($AS$5="Septiembre",$C$15,IF($AS$5="Octubre",$C$16,IF($AS$5="Noviembre",$C$17,IF($AS$5="Diciembre",$C$18,0))))))))))))</f>
        <v>#DIV/0!</v>
      </c>
      <c r="BC5" s="136" t="e">
        <f>IF($AS$5="Enero",$C$8,IF($AS$5="Febrero",$C$9,IF($AS$5="Marzo",$C$10,IF($AS$5="Abril",$C$11,IF($AS$5="Mayo",$C$12,IF($AS$5="Junio",$C$13,IF($AS$5="Julio",$C$14,IF($AS$5="Agosto",$C$15,IF($AS$5="Septiembre",$C$16,IF($AS$5="Octubre",$C$17,IF($AS$5="Noviembre",$C$18,IF($AS$5="Diciembre",$C$19,0))))))))))))</f>
        <v>#DIV/0!</v>
      </c>
      <c r="BD5" s="136" t="e">
        <f>IF($AS$5="Enero",$C$9,IF($AS$5="Febrero",$C$10,IF($AS$5="Marzo",$C$11,IF($AS$5="Abril",$C$12,IF($AS$5="Mayo",$C$13,IF($AS$5="Junio",$C$14,IF($AS$5="Julio",$C$15,IF($AS$5="Agosto",$C$16,IF($AS$5="Septiembre",$C$17,IF($AS$5="Octubre",$C$18,IF($AS$5="Noviembre",$C$19,IF($AS$5="Diciembre",$C$8,0))))))))))))</f>
        <v>#DIV/0!</v>
      </c>
      <c r="BE5" s="136" t="e">
        <f>IF($AS$5="Enero",$C$10,IF($AS$5="Febrero",$C$11,IF($AS$5="Marzo",$C$12,IF($AS$5="Abril",$C$13,IF($AS$5="Mayo",$C$14,IF($AS$5="Junio",$C$15,IF($AS$5="Julio",$C$16,IF($AS$5="Agosto",$C$17,IF($AS$5="Septiembre",$C$18,IF($AS$5="Octubre",$C$19,IF($AS$5="Noviembre",$C$8,IF($AS$5="Diciembre",$C$9,0))))))))))))</f>
        <v>#DIV/0!</v>
      </c>
      <c r="BJ5" s="121" t="s">
        <v>51</v>
      </c>
      <c r="BK5" s="121"/>
      <c r="BL5" s="121"/>
      <c r="BM5" s="135" t="str">
        <f>AS5</f>
        <v>Abril</v>
      </c>
      <c r="BN5" s="136" t="e">
        <f>IF($AS$5="Enero",$C$11,IF($AS$5="Febrero",$C$12,IF($AS$5="Marzo",$C$13,IF($AS$5="Abril",$C$14,IF($AS$5="Mayo",$C$15,IF($AS$5="Junio",$C$16,IF($AS$5="Julio",$C$17,IF($AS$5="Agosto",$C$18,IF($AS$5="Septiembre",$C$19,IF($AS$5="Octubre",$C$8,IF($AS$5="Noviembre",$C$9,IF($AS$5="Diciembre",$C$10,0))))))))))))</f>
        <v>#DIV/0!</v>
      </c>
      <c r="BO5" s="136" t="e">
        <f>IF($AS$5="Enero",$C$12,IF($AS$5="Febrero",$C$13,IF($AS$5="Marzo",$C$14,IF($AS$5="Abril",$C$15,IF($AS$5="Mayo",$C$16,IF($AS$5="Junio",$C$17,IF($AS$5="Julio",$C$18,IF($AS$5="Agosto",$C$19,IF($AS$5="Septiembre",$C$8,IF($AS$5="Octubre",$C$9,IF($AS$5="Noviembre",$C$10,IF($AS$5="Diciembre",$C$11,0))))))))))))</f>
        <v>#DIV/0!</v>
      </c>
      <c r="BP5" s="136" t="e">
        <f>IF($AS$5="Enero",$C$13,IF($AS$5="Febrero",$C$14,IF($AS$5="Marzo",$C$15,IF($AS$5="Abril",$C$16,IF($AS$5="Mayo",$C$17,IF($AS$5="Junio",$C$18,IF($AS$5="Julio",$C$19,IF($AS$5="Agosto",$C$8,IF($AS$5="Septiembre",$C$9,IF($AS$5="Octubre",$C$10,IF($AS$5="Noviembre",$C$11,IF($AS$5="Diciembre",$C$12,0))))))))))))</f>
        <v>#DIV/0!</v>
      </c>
      <c r="BQ5" s="136" t="e">
        <f>IF($AS$5="Enero",$C$14,IF($AS$5="Febrero",$C$15,IF($AS$5="Marzo",$C$16,IF($AS$5="Abril",$C$17,IF($AS$5="Mayo",$C$18,IF($AS$5="Junio",$C$19,IF($AS$5="Julio",$C$8,IF($AS$5="Agosto",$C$9,IF($AS$5="Septiembre",$C$10,IF($AS$5="Octubre",$C$11,IF($AS$5="Noviembre",$C$12,IF($AS$5="Diciembre",$C$13,0))))))))))))</f>
        <v>#DIV/0!</v>
      </c>
      <c r="BR5" s="136" t="e">
        <f>IF($AS$5="Enero",$C$15,IF($AS$5="Febrero",$C$16,IF($AS$5="Marzo",$C$17,IF($AS$5="Abril",$C$18,IF($AS$5="Mayo",$C$19,IF($AS$5="Junio",$C$8,IF($AS$5="Julio",$C$9,IF($AS$5="Agosto",$C$10,IF($AS$5="Septiembre",$C$11,IF($AS$5="Octubre",$C$12,IF($AS$5="Noviembre",$C$13,IF($AS$5="Diciembre",$C$14,0))))))))))))</f>
        <v>#DIV/0!</v>
      </c>
      <c r="BS5" s="136" t="e">
        <f>IF($AS$5="Enero",$C$16,IF($AS$5="Febrero",$C$17,IF($AS$5="Marzo",$C$18,IF($AS$5="Abril",$C$19,IF($AS$5="Mayo",$C$8,IF($AS$5="Junio",$C$9,IF($AS$5="Julio",$C$10,IF($AS$5="Agosto",$C$11,IF($AS$5="Septiembre",$C$12,IF($AS$5="Octubre",$C$13,IF($AS$5="Noviembre",$C$14,IF($AS$5="Diciembre",$C$15,0))))))))))))</f>
        <v>#DIV/0!</v>
      </c>
      <c r="BT5" s="136" t="e">
        <f>IF($AS$5="Enero",$C$17,IF($AS$5="Febrero",$C$18,IF($AS$5="Marzo",$C$19,IF($AS$5="Abril",$C$8,IF($AS$5="Mayo",$C$9,IF($AS$5="Junio",$C$10,IF($AS$5="Julio",$C$11,IF($AS$5="Agosto",$C$12,IF($AS$5="Septiembre",$C$13,IF($AS$5="Octubre",$C$14,IF($AS$5="Noviembre",$C$15,IF($AS$5="Diciembre",$C$16,0))))))))))))</f>
        <v>#DIV/0!</v>
      </c>
      <c r="BU5" s="136" t="e">
        <f>IF($AS$5="Enero",$C$18,IF($AS$5="Febrero",$C$19,IF($AS$5="Marzo",$C$8,IF($AS$5="Abril",$C$9,IF($AS$5="Mayo",$C$10,IF($AS$5="Junio",$C$11,IF($AS$5="Julio",$C$12,IF($AS$5="Agosto",$C$13,IF($AS$5="Septiembre",$C$14,IF($AS$5="Octubre",$C$15,IF($AS$5="Noviembre",$C$16,IF($AS$5="Diciembre",$C$17,0))))))))))))</f>
        <v>#DIV/0!</v>
      </c>
      <c r="BV5" s="136" t="e">
        <f>IF($AS$5="Enero",$C$19,IF($AS$5="Febrero",$C$8,IF($AS$5="Marzo",$C$9,IF($AS$5="Abril",$C$10,IF($AS$5="Mayo",$C$11,IF($AS$5="Junio",$C$12,IF($AS$5="Julio",$C$13,IF($AS$5="Agosto",$C$14,IF($AS$5="Septiembre",$C$15,IF($AS$5="Octubre",$C$16,IF($AS$5="Noviembre",$C$17,IF($AS$5="Diciembre",$C$18,0))))))))))))</f>
        <v>#DIV/0!</v>
      </c>
      <c r="BW5" s="136" t="e">
        <f>IF($AS$5="Enero",$C$8,IF($AS$5="Febrero",$C$9,IF($AS$5="Marzo",$C$10,IF($AS$5="Abril",$C$11,IF($AS$5="Mayo",$C$12,IF($AS$5="Junio",$C$13,IF($AS$5="Julio",$C$14,IF($AS$5="Agosto",$C$15,IF($AS$5="Septiembre",$C$16,IF($AS$5="Octubre",$C$17,IF($AS$5="Noviembre",$C$18,IF($AS$5="Diciembre",$C$19,0))))))))))))</f>
        <v>#DIV/0!</v>
      </c>
      <c r="BX5" s="136" t="e">
        <f>IF($AS$5="Enero",$C$9,IF($AS$5="Febrero",$C$10,IF($AS$5="Marzo",$C$11,IF($AS$5="Abril",$C$12,IF($AS$5="Mayo",$C$13,IF($AS$5="Junio",$C$14,IF($AS$5="Julio",$C$15,IF($AS$5="Agosto",$C$16,IF($AS$5="Septiembre",$C$17,IF($AS$5="Octubre",$C$18,IF($AS$5="Noviembre",$C$19,IF($AS$5="Diciembre",$C$8,0))))))))))))</f>
        <v>#DIV/0!</v>
      </c>
      <c r="BY5" s="136" t="e">
        <f>IF($AS$5="Enero",$C$10,IF($AS$5="Febrero",$C$11,IF($AS$5="Marzo",$C$12,IF($AS$5="Abril",$C$13,IF($AS$5="Mayo",$C$14,IF($AS$5="Junio",$C$15,IF($AS$5="Julio",$C$16,IF($AS$5="Agosto",$C$17,IF($AS$5="Septiembre",$C$18,IF($AS$5="Octubre",$C$19,IF($AS$5="Noviembre",$C$8,IF($AS$5="Diciembre",$C$9,0))))))))))))</f>
        <v>#DIV/0!</v>
      </c>
      <c r="CD5" s="121" t="s">
        <v>51</v>
      </c>
      <c r="CE5" s="121"/>
      <c r="CF5" s="121"/>
      <c r="CG5" s="135" t="str">
        <f>BM5</f>
        <v>Abril</v>
      </c>
      <c r="CH5" s="136" t="e">
        <f>IF($AS$5="Enero",$C$11,IF($AS$5="Febrero",$C$12,IF($AS$5="Marzo",$C$13,IF($AS$5="Abril",$C$14,IF($AS$5="Mayo",$C$15,IF($AS$5="Junio",$C$16,IF($AS$5="Julio",$C$17,IF($AS$5="Agosto",$C$18,IF($AS$5="Septiembre",$C$19,IF($AS$5="Octubre",$C$8,IF($AS$5="Noviembre",$C$9,IF($AS$5="Diciembre",$C$10,0))))))))))))</f>
        <v>#DIV/0!</v>
      </c>
      <c r="CI5" s="136" t="e">
        <f>IF($AS$5="Enero",$C$12,IF($AS$5="Febrero",$C$13,IF($AS$5="Marzo",$C$14,IF($AS$5="Abril",$C$15,IF($AS$5="Mayo",$C$16,IF($AS$5="Junio",$C$17,IF($AS$5="Julio",$C$18,IF($AS$5="Agosto",$C$19,IF($AS$5="Septiembre",$C$8,IF($AS$5="Octubre",$C$9,IF($AS$5="Noviembre",$C$10,IF($AS$5="Diciembre",$C$11,0))))))))))))</f>
        <v>#DIV/0!</v>
      </c>
      <c r="CJ5" s="136" t="e">
        <f>IF($AS$5="Enero",$C$13,IF($AS$5="Febrero",$C$14,IF($AS$5="Marzo",$C$15,IF($AS$5="Abril",$C$16,IF($AS$5="Mayo",$C$17,IF($AS$5="Junio",$C$18,IF($AS$5="Julio",$C$19,IF($AS$5="Agosto",$C$8,IF($AS$5="Septiembre",$C$9,IF($AS$5="Octubre",$C$10,IF($AS$5="Noviembre",$C$11,IF($AS$5="Diciembre",$C$12,0))))))))))))</f>
        <v>#DIV/0!</v>
      </c>
      <c r="CK5" s="136" t="e">
        <f>IF($AS$5="Enero",$C$14,IF($AS$5="Febrero",$C$15,IF($AS$5="Marzo",$C$16,IF($AS$5="Abril",$C$17,IF($AS$5="Mayo",$C$18,IF($AS$5="Junio",$C$19,IF($AS$5="Julio",$C$8,IF($AS$5="Agosto",$C$9,IF($AS$5="Septiembre",$C$10,IF($AS$5="Octubre",$C$11,IF($AS$5="Noviembre",$C$12,IF($AS$5="Diciembre",$C$13,0))))))))))))</f>
        <v>#DIV/0!</v>
      </c>
      <c r="CL5" s="136" t="e">
        <f>IF($AS$5="Enero",$C$15,IF($AS$5="Febrero",$C$16,IF($AS$5="Marzo",$C$17,IF($AS$5="Abril",$C$18,IF($AS$5="Mayo",$C$19,IF($AS$5="Junio",$C$8,IF($AS$5="Julio",$C$9,IF($AS$5="Agosto",$C$10,IF($AS$5="Septiembre",$C$11,IF($AS$5="Octubre",$C$12,IF($AS$5="Noviembre",$C$13,IF($AS$5="Diciembre",$C$14,0))))))))))))</f>
        <v>#DIV/0!</v>
      </c>
      <c r="CM5" s="136" t="e">
        <f>IF($AS$5="Enero",$C$16,IF($AS$5="Febrero",$C$17,IF($AS$5="Marzo",$C$18,IF($AS$5="Abril",$C$19,IF($AS$5="Mayo",$C$8,IF($AS$5="Junio",$C$9,IF($AS$5="Julio",$C$10,IF($AS$5="Agosto",$C$11,IF($AS$5="Septiembre",$C$12,IF($AS$5="Octubre",$C$13,IF($AS$5="Noviembre",$C$14,IF($AS$5="Diciembre",$C$15,0))))))))))))</f>
        <v>#DIV/0!</v>
      </c>
      <c r="CN5" s="136" t="e">
        <f>IF($AS$5="Enero",$C$17,IF($AS$5="Febrero",$C$18,IF($AS$5="Marzo",$C$19,IF($AS$5="Abril",$C$8,IF($AS$5="Mayo",$C$9,IF($AS$5="Junio",$C$10,IF($AS$5="Julio",$C$11,IF($AS$5="Agosto",$C$12,IF($AS$5="Septiembre",$C$13,IF($AS$5="Octubre",$C$14,IF($AS$5="Noviembre",$C$15,IF($AS$5="Diciembre",$C$16,0))))))))))))</f>
        <v>#DIV/0!</v>
      </c>
      <c r="CO5" s="136" t="e">
        <f>IF($AS$5="Enero",$C$18,IF($AS$5="Febrero",$C$19,IF($AS$5="Marzo",$C$8,IF($AS$5="Abril",$C$9,IF($AS$5="Mayo",$C$10,IF($AS$5="Junio",$C$11,IF($AS$5="Julio",$C$12,IF($AS$5="Agosto",$C$13,IF($AS$5="Septiembre",$C$14,IF($AS$5="Octubre",$C$15,IF($AS$5="Noviembre",$C$16,IF($AS$5="Diciembre",$C$17,0))))))))))))</f>
        <v>#DIV/0!</v>
      </c>
      <c r="CP5" s="136" t="e">
        <f>IF($AS$5="Enero",$C$19,IF($AS$5="Febrero",$C$8,IF($AS$5="Marzo",$C$9,IF($AS$5="Abril",$C$10,IF($AS$5="Mayo",$C$11,IF($AS$5="Junio",$C$12,IF($AS$5="Julio",$C$13,IF($AS$5="Agosto",$C$14,IF($AS$5="Septiembre",$C$15,IF($AS$5="Octubre",$C$16,IF($AS$5="Noviembre",$C$17,IF($AS$5="Diciembre",$C$18,0))))))))))))</f>
        <v>#DIV/0!</v>
      </c>
      <c r="CQ5" s="136" t="e">
        <f>IF($AS$5="Enero",$C$8,IF($AS$5="Febrero",$C$9,IF($AS$5="Marzo",$C$10,IF($AS$5="Abril",$C$11,IF($AS$5="Mayo",$C$12,IF($AS$5="Junio",$C$13,IF($AS$5="Julio",$C$14,IF($AS$5="Agosto",$C$15,IF($AS$5="Septiembre",$C$16,IF($AS$5="Octubre",$C$17,IF($AS$5="Noviembre",$C$18,IF($AS$5="Diciembre",$C$19,0))))))))))))</f>
        <v>#DIV/0!</v>
      </c>
      <c r="CR5" s="136" t="e">
        <f>IF($AS$5="Enero",$C$9,IF($AS$5="Febrero",$C$10,IF($AS$5="Marzo",$C$11,IF($AS$5="Abril",$C$12,IF($AS$5="Mayo",$C$13,IF($AS$5="Junio",$C$14,IF($AS$5="Julio",$C$15,IF($AS$5="Agosto",$C$16,IF($AS$5="Septiembre",$C$17,IF($AS$5="Octubre",$C$18,IF($AS$5="Noviembre",$C$19,IF($AS$5="Diciembre",$C$8,0))))))))))))</f>
        <v>#DIV/0!</v>
      </c>
      <c r="CS5" s="136" t="e">
        <f>IF($AS$5="Enero",$C$10,IF($AS$5="Febrero",$C$11,IF($AS$5="Marzo",$C$12,IF($AS$5="Abril",$C$13,IF($AS$5="Mayo",$C$14,IF($AS$5="Junio",$C$15,IF($AS$5="Julio",$C$16,IF($AS$5="Agosto",$C$17,IF($AS$5="Septiembre",$C$18,IF($AS$5="Octubre",$C$19,IF($AS$5="Noviembre",$C$8,IF($AS$5="Diciembre",$C$9,0))))))))))))</f>
        <v>#DIV/0!</v>
      </c>
      <c r="CX5" s="121" t="s">
        <v>51</v>
      </c>
      <c r="CY5" s="121"/>
      <c r="CZ5" s="121"/>
      <c r="DA5" s="135" t="str">
        <f>CG5</f>
        <v>Abril</v>
      </c>
      <c r="DB5" s="136" t="e">
        <f>IF($AS$5="Enero",$C$11,IF($AS$5="Febrero",$C$12,IF($AS$5="Marzo",$C$13,IF($AS$5="Abril",$C$14,IF($AS$5="Mayo",$C$15,IF($AS$5="Junio",$C$16,IF($AS$5="Julio",$C$17,IF($AS$5="Agosto",$C$18,IF($AS$5="Septiembre",$C$19,IF($AS$5="Octubre",$C$8,IF($AS$5="Noviembre",$C$9,IF($AS$5="Diciembre",$C$10,0))))))))))))</f>
        <v>#DIV/0!</v>
      </c>
      <c r="DC5" s="136" t="e">
        <f>IF($AS$5="Enero",$C$12,IF($AS$5="Febrero",$C$13,IF($AS$5="Marzo",$C$14,IF($AS$5="Abril",$C$15,IF($AS$5="Mayo",$C$16,IF($AS$5="Junio",$C$17,IF($AS$5="Julio",$C$18,IF($AS$5="Agosto",$C$19,IF($AS$5="Septiembre",$C$8,IF($AS$5="Octubre",$C$9,IF($AS$5="Noviembre",$C$10,IF($AS$5="Diciembre",$C$11,0))))))))))))</f>
        <v>#DIV/0!</v>
      </c>
      <c r="DD5" s="136" t="e">
        <f>IF($AS$5="Enero",$C$13,IF($AS$5="Febrero",$C$14,IF($AS$5="Marzo",$C$15,IF($AS$5="Abril",$C$16,IF($AS$5="Mayo",$C$17,IF($AS$5="Junio",$C$18,IF($AS$5="Julio",$C$19,IF($AS$5="Agosto",$C$8,IF($AS$5="Septiembre",$C$9,IF($AS$5="Octubre",$C$10,IF($AS$5="Noviembre",$C$11,IF($AS$5="Diciembre",$C$12,0))))))))))))</f>
        <v>#DIV/0!</v>
      </c>
      <c r="DE5" s="136" t="e">
        <f>IF($AS$5="Enero",$C$14,IF($AS$5="Febrero",$C$15,IF($AS$5="Marzo",$C$16,IF($AS$5="Abril",$C$17,IF($AS$5="Mayo",$C$18,IF($AS$5="Junio",$C$19,IF($AS$5="Julio",$C$8,IF($AS$5="Agosto",$C$9,IF($AS$5="Septiembre",$C$10,IF($AS$5="Octubre",$C$11,IF($AS$5="Noviembre",$C$12,IF($AS$5="Diciembre",$C$13,0))))))))))))</f>
        <v>#DIV/0!</v>
      </c>
      <c r="DF5" s="136" t="e">
        <f>IF($AS$5="Enero",$C$15,IF($AS$5="Febrero",$C$16,IF($AS$5="Marzo",$C$17,IF($AS$5="Abril",$C$18,IF($AS$5="Mayo",$C$19,IF($AS$5="Junio",$C$8,IF($AS$5="Julio",$C$9,IF($AS$5="Agosto",$C$10,IF($AS$5="Septiembre",$C$11,IF($AS$5="Octubre",$C$12,IF($AS$5="Noviembre",$C$13,IF($AS$5="Diciembre",$C$14,0))))))))))))</f>
        <v>#DIV/0!</v>
      </c>
      <c r="DG5" s="136" t="e">
        <f>IF($AS$5="Enero",$C$16,IF($AS$5="Febrero",$C$17,IF($AS$5="Marzo",$C$18,IF($AS$5="Abril",$C$19,IF($AS$5="Mayo",$C$8,IF($AS$5="Junio",$C$9,IF($AS$5="Julio",$C$10,IF($AS$5="Agosto",$C$11,IF($AS$5="Septiembre",$C$12,IF($AS$5="Octubre",$C$13,IF($AS$5="Noviembre",$C$14,IF($AS$5="Diciembre",$C$15,0))))))))))))</f>
        <v>#DIV/0!</v>
      </c>
      <c r="DH5" s="136" t="e">
        <f>IF($AS$5="Enero",$C$17,IF($AS$5="Febrero",$C$18,IF($AS$5="Marzo",$C$19,IF($AS$5="Abril",$C$8,IF($AS$5="Mayo",$C$9,IF($AS$5="Junio",$C$10,IF($AS$5="Julio",$C$11,IF($AS$5="Agosto",$C$12,IF($AS$5="Septiembre",$C$13,IF($AS$5="Octubre",$C$14,IF($AS$5="Noviembre",$C$15,IF($AS$5="Diciembre",$C$16,0))))))))))))</f>
        <v>#DIV/0!</v>
      </c>
      <c r="DI5" s="136" t="e">
        <f>IF($AS$5="Enero",$C$18,IF($AS$5="Febrero",$C$19,IF($AS$5="Marzo",$C$8,IF($AS$5="Abril",$C$9,IF($AS$5="Mayo",$C$10,IF($AS$5="Junio",$C$11,IF($AS$5="Julio",$C$12,IF($AS$5="Agosto",$C$13,IF($AS$5="Septiembre",$C$14,IF($AS$5="Octubre",$C$15,IF($AS$5="Noviembre",$C$16,IF($AS$5="Diciembre",$C$17,0))))))))))))</f>
        <v>#DIV/0!</v>
      </c>
      <c r="DJ5" s="136" t="e">
        <f>IF($AS$5="Enero",$C$19,IF($AS$5="Febrero",$C$8,IF($AS$5="Marzo",$C$9,IF($AS$5="Abril",$C$10,IF($AS$5="Mayo",$C$11,IF($AS$5="Junio",$C$12,IF($AS$5="Julio",$C$13,IF($AS$5="Agosto",$C$14,IF($AS$5="Septiembre",$C$15,IF($AS$5="Octubre",$C$16,IF($AS$5="Noviembre",$C$17,IF($AS$5="Diciembre",$C$18,0))))))))))))</f>
        <v>#DIV/0!</v>
      </c>
      <c r="DK5" s="136" t="e">
        <f>IF($AS$5="Enero",$C$8,IF($AS$5="Febrero",$C$9,IF($AS$5="Marzo",$C$10,IF($AS$5="Abril",$C$11,IF($AS$5="Mayo",$C$12,IF($AS$5="Junio",$C$13,IF($AS$5="Julio",$C$14,IF($AS$5="Agosto",$C$15,IF($AS$5="Septiembre",$C$16,IF($AS$5="Octubre",$C$17,IF($AS$5="Noviembre",$C$18,IF($AS$5="Diciembre",$C$19,0))))))))))))</f>
        <v>#DIV/0!</v>
      </c>
      <c r="DL5" s="136" t="e">
        <f>IF($AS$5="Enero",$C$9,IF($AS$5="Febrero",$C$10,IF($AS$5="Marzo",$C$11,IF($AS$5="Abril",$C$12,IF($AS$5="Mayo",$C$13,IF($AS$5="Junio",$C$14,IF($AS$5="Julio",$C$15,IF($AS$5="Agosto",$C$16,IF($AS$5="Septiembre",$C$17,IF($AS$5="Octubre",$C$18,IF($AS$5="Noviembre",$C$19,IF($AS$5="Diciembre",$C$8,0))))))))))))</f>
        <v>#DIV/0!</v>
      </c>
      <c r="DM5" s="136" t="e">
        <f>IF($AS$5="Enero",$C$10,IF($AS$5="Febrero",$C$11,IF($AS$5="Marzo",$C$12,IF($AS$5="Abril",$C$13,IF($AS$5="Mayo",$C$14,IF($AS$5="Junio",$C$15,IF($AS$5="Julio",$C$16,IF($AS$5="Agosto",$C$17,IF($AS$5="Septiembre",$C$18,IF($AS$5="Octubre",$C$19,IF($AS$5="Noviembre",$C$8,IF($AS$5="Diciembre",$C$9,0))))))))))))</f>
        <v>#DIV/0!</v>
      </c>
      <c r="DR5" s="121" t="s">
        <v>51</v>
      </c>
      <c r="DS5" s="121"/>
      <c r="DT5" s="121"/>
      <c r="DU5" s="135" t="str">
        <f>DA5</f>
        <v>Abril</v>
      </c>
      <c r="DV5" s="136" t="e">
        <f>IF($AS$5="Enero",$C$11,IF($AS$5="Febrero",$C$12,IF($AS$5="Marzo",$C$13,IF($AS$5="Abril",$C$14,IF($AS$5="Mayo",$C$15,IF($AS$5="Junio",$C$16,IF($AS$5="Julio",$C$17,IF($AS$5="Agosto",$C$18,IF($AS$5="Septiembre",$C$19,IF($AS$5="Octubre",$C$8,IF($AS$5="Noviembre",$C$9,IF($AS$5="Diciembre",$C$10,0))))))))))))</f>
        <v>#DIV/0!</v>
      </c>
      <c r="DW5" s="136" t="e">
        <f>IF($AS$5="Enero",$C$12,IF($AS$5="Febrero",$C$13,IF($AS$5="Marzo",$C$14,IF($AS$5="Abril",$C$15,IF($AS$5="Mayo",$C$16,IF($AS$5="Junio",$C$17,IF($AS$5="Julio",$C$18,IF($AS$5="Agosto",$C$19,IF($AS$5="Septiembre",$C$8,IF($AS$5="Octubre",$C$9,IF($AS$5="Noviembre",$C$10,IF($AS$5="Diciembre",$C$11,0))))))))))))</f>
        <v>#DIV/0!</v>
      </c>
      <c r="DX5" s="136" t="e">
        <f>IF($AS$5="Enero",$C$13,IF($AS$5="Febrero",$C$14,IF($AS$5="Marzo",$C$15,IF($AS$5="Abril",$C$16,IF($AS$5="Mayo",$C$17,IF($AS$5="Junio",$C$18,IF($AS$5="Julio",$C$19,IF($AS$5="Agosto",$C$8,IF($AS$5="Septiembre",$C$9,IF($AS$5="Octubre",$C$10,IF($AS$5="Noviembre",$C$11,IF($AS$5="Diciembre",$C$12,0))))))))))))</f>
        <v>#DIV/0!</v>
      </c>
      <c r="DY5" s="136" t="e">
        <f>IF($AS$5="Enero",$C$14,IF($AS$5="Febrero",$C$15,IF($AS$5="Marzo",$C$16,IF($AS$5="Abril",$C$17,IF($AS$5="Mayo",$C$18,IF($AS$5="Junio",$C$19,IF($AS$5="Julio",$C$8,IF($AS$5="Agosto",$C$9,IF($AS$5="Septiembre",$C$10,IF($AS$5="Octubre",$C$11,IF($AS$5="Noviembre",$C$12,IF($AS$5="Diciembre",$C$13,0))))))))))))</f>
        <v>#DIV/0!</v>
      </c>
      <c r="DZ5" s="136" t="e">
        <f>IF($AS$5="Enero",$C$15,IF($AS$5="Febrero",$C$16,IF($AS$5="Marzo",$C$17,IF($AS$5="Abril",$C$18,IF($AS$5="Mayo",$C$19,IF($AS$5="Junio",$C$8,IF($AS$5="Julio",$C$9,IF($AS$5="Agosto",$C$10,IF($AS$5="Septiembre",$C$11,IF($AS$5="Octubre",$C$12,IF($AS$5="Noviembre",$C$13,IF($AS$5="Diciembre",$C$14,0))))))))))))</f>
        <v>#DIV/0!</v>
      </c>
      <c r="EA5" s="136" t="e">
        <f>IF($AS$5="Enero",$C$16,IF($AS$5="Febrero",$C$17,IF($AS$5="Marzo",$C$18,IF($AS$5="Abril",$C$19,IF($AS$5="Mayo",$C$8,IF($AS$5="Junio",$C$9,IF($AS$5="Julio",$C$10,IF($AS$5="Agosto",$C$11,IF($AS$5="Septiembre",$C$12,IF($AS$5="Octubre",$C$13,IF($AS$5="Noviembre",$C$14,IF($AS$5="Diciembre",$C$15,0))))))))))))</f>
        <v>#DIV/0!</v>
      </c>
      <c r="EB5" s="136" t="e">
        <f>IF($AS$5="Enero",$C$17,IF($AS$5="Febrero",$C$18,IF($AS$5="Marzo",$C$19,IF($AS$5="Abril",$C$8,IF($AS$5="Mayo",$C$9,IF($AS$5="Junio",$C$10,IF($AS$5="Julio",$C$11,IF($AS$5="Agosto",$C$12,IF($AS$5="Septiembre",$C$13,IF($AS$5="Octubre",$C$14,IF($AS$5="Noviembre",$C$15,IF($AS$5="Diciembre",$C$16,0))))))))))))</f>
        <v>#DIV/0!</v>
      </c>
      <c r="EC5" s="136" t="e">
        <f>IF($AS$5="Enero",$C$18,IF($AS$5="Febrero",$C$19,IF($AS$5="Marzo",$C$8,IF($AS$5="Abril",$C$9,IF($AS$5="Mayo",$C$10,IF($AS$5="Junio",$C$11,IF($AS$5="Julio",$C$12,IF($AS$5="Agosto",$C$13,IF($AS$5="Septiembre",$C$14,IF($AS$5="Octubre",$C$15,IF($AS$5="Noviembre",$C$16,IF($AS$5="Diciembre",$C$17,0))))))))))))</f>
        <v>#DIV/0!</v>
      </c>
      <c r="ED5" s="136" t="e">
        <f>IF($AS$5="Enero",$C$19,IF($AS$5="Febrero",$C$8,IF($AS$5="Marzo",$C$9,IF($AS$5="Abril",$C$10,IF($AS$5="Mayo",$C$11,IF($AS$5="Junio",$C$12,IF($AS$5="Julio",$C$13,IF($AS$5="Agosto",$C$14,IF($AS$5="Septiembre",$C$15,IF($AS$5="Octubre",$C$16,IF($AS$5="Noviembre",$C$17,IF($AS$5="Diciembre",$C$18,0))))))))))))</f>
        <v>#DIV/0!</v>
      </c>
      <c r="EE5" s="136" t="e">
        <f>IF($AS$5="Enero",$C$8,IF($AS$5="Febrero",$C$9,IF($AS$5="Marzo",$C$10,IF($AS$5="Abril",$C$11,IF($AS$5="Mayo",$C$12,IF($AS$5="Junio",$C$13,IF($AS$5="Julio",$C$14,IF($AS$5="Agosto",$C$15,IF($AS$5="Septiembre",$C$16,IF($AS$5="Octubre",$C$17,IF($AS$5="Noviembre",$C$18,IF($AS$5="Diciembre",$C$19,0))))))))))))</f>
        <v>#DIV/0!</v>
      </c>
      <c r="EF5" s="136" t="e">
        <f>IF($AS$5="Enero",$C$9,IF($AS$5="Febrero",$C$10,IF($AS$5="Marzo",$C$11,IF($AS$5="Abril",$C$12,IF($AS$5="Mayo",$C$13,IF($AS$5="Junio",$C$14,IF($AS$5="Julio",$C$15,IF($AS$5="Agosto",$C$16,IF($AS$5="Septiembre",$C$17,IF($AS$5="Octubre",$C$18,IF($AS$5="Noviembre",$C$19,IF($AS$5="Diciembre",$C$8,0))))))))))))</f>
        <v>#DIV/0!</v>
      </c>
      <c r="EG5" s="136" t="e">
        <f>IF($AS$5="Enero",$C$10,IF($AS$5="Febrero",$C$11,IF($AS$5="Marzo",$C$12,IF($AS$5="Abril",$C$13,IF($AS$5="Mayo",$C$14,IF($AS$5="Junio",$C$15,IF($AS$5="Julio",$C$16,IF($AS$5="Agosto",$C$17,IF($AS$5="Septiembre",$C$18,IF($AS$5="Octubre",$C$19,IF($AS$5="Noviembre",$C$8,IF($AS$5="Diciembre",$C$9,0))))))))))))</f>
        <v>#DIV/0!</v>
      </c>
      <c r="EJ5" s="137" t="s">
        <v>52</v>
      </c>
      <c r="EK5" s="138" t="s">
        <v>53</v>
      </c>
      <c r="EL5" s="138" t="s">
        <v>54</v>
      </c>
      <c r="EM5" s="138" t="s">
        <v>55</v>
      </c>
      <c r="EN5" s="138" t="s">
        <v>56</v>
      </c>
      <c r="EO5" s="138" t="s">
        <v>57</v>
      </c>
      <c r="EP5" s="138" t="s">
        <v>58</v>
      </c>
      <c r="EQ5" s="138" t="s">
        <v>59</v>
      </c>
      <c r="ER5" s="138" t="s">
        <v>60</v>
      </c>
      <c r="ES5" s="138" t="s">
        <v>61</v>
      </c>
      <c r="ET5" s="138" t="s">
        <v>62</v>
      </c>
      <c r="EU5" s="138" t="s">
        <v>63</v>
      </c>
      <c r="EV5" s="138" t="s">
        <v>64</v>
      </c>
      <c r="EW5" s="139" t="s">
        <v>65</v>
      </c>
      <c r="EX5" s="140"/>
      <c r="FA5" s="137" t="s">
        <v>52</v>
      </c>
      <c r="FB5" s="138" t="s">
        <v>53</v>
      </c>
      <c r="FC5" s="138" t="s">
        <v>54</v>
      </c>
      <c r="FD5" s="138" t="s">
        <v>55</v>
      </c>
      <c r="FE5" s="138" t="s">
        <v>56</v>
      </c>
      <c r="FF5" s="138" t="s">
        <v>57</v>
      </c>
      <c r="FG5" s="138" t="s">
        <v>58</v>
      </c>
      <c r="FH5" s="138" t="s">
        <v>59</v>
      </c>
      <c r="FI5" s="138" t="s">
        <v>60</v>
      </c>
      <c r="FJ5" s="138" t="s">
        <v>61</v>
      </c>
      <c r="FK5" s="138" t="s">
        <v>62</v>
      </c>
      <c r="FL5" s="141" t="s">
        <v>63</v>
      </c>
      <c r="FM5" s="138" t="s">
        <v>64</v>
      </c>
      <c r="FN5" s="139" t="s">
        <v>65</v>
      </c>
      <c r="FO5" s="142"/>
      <c r="FQ5" s="125"/>
      <c r="FR5" s="143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I5" s="89" t="s">
        <v>66</v>
      </c>
      <c r="GJ5" s="10" t="s">
        <v>67</v>
      </c>
      <c r="GK5" s="11" t="s">
        <v>68</v>
      </c>
      <c r="GL5" s="12" t="s">
        <v>69</v>
      </c>
      <c r="GM5" s="11" t="s">
        <v>70</v>
      </c>
      <c r="GN5" s="13" t="s">
        <v>71</v>
      </c>
      <c r="GO5" s="14"/>
      <c r="GP5" s="15" t="s">
        <v>72</v>
      </c>
      <c r="GR5" s="145"/>
      <c r="GS5" s="146">
        <f>GS56</f>
        <v>44927</v>
      </c>
      <c r="GT5" s="147"/>
      <c r="GU5" s="146">
        <f>GS57</f>
        <v>44958</v>
      </c>
      <c r="GV5" s="148"/>
      <c r="GW5" s="146">
        <f>GS58</f>
        <v>44986</v>
      </c>
      <c r="GX5" s="148"/>
      <c r="GY5" s="146">
        <f>GS59</f>
        <v>45017</v>
      </c>
      <c r="GZ5" s="148"/>
      <c r="HA5" s="146">
        <f>GS60</f>
        <v>45047</v>
      </c>
      <c r="HB5" s="148"/>
      <c r="HC5" s="146">
        <f>GS61</f>
        <v>45078</v>
      </c>
      <c r="HD5" s="148"/>
      <c r="HE5" s="146">
        <f>GS62</f>
        <v>45108</v>
      </c>
      <c r="HF5" s="148"/>
      <c r="HG5" s="146">
        <f>GS63</f>
        <v>45139</v>
      </c>
      <c r="HH5" s="148"/>
      <c r="HI5" s="146">
        <f>GS64</f>
        <v>45170</v>
      </c>
      <c r="HJ5" s="148"/>
      <c r="HK5" s="146">
        <f>GS65</f>
        <v>45200</v>
      </c>
      <c r="HL5" s="148"/>
      <c r="HM5" s="146">
        <f>GS66</f>
        <v>45231</v>
      </c>
      <c r="HN5" s="148"/>
      <c r="HO5" s="146">
        <f>GS67</f>
        <v>45261</v>
      </c>
      <c r="HP5" s="148"/>
      <c r="HQ5" s="149" t="s">
        <v>73</v>
      </c>
      <c r="HR5" s="150"/>
    </row>
    <row r="6" spans="2:226" ht="14.4" customHeight="1" x14ac:dyDescent="0.3">
      <c r="B6" s="330">
        <v>1</v>
      </c>
      <c r="C6" s="151" t="s">
        <v>74</v>
      </c>
      <c r="D6" s="151"/>
      <c r="E6" s="151"/>
      <c r="F6" s="151"/>
      <c r="G6" s="151"/>
      <c r="H6" s="151"/>
      <c r="I6" s="152" t="s">
        <v>75</v>
      </c>
      <c r="J6" s="152"/>
      <c r="K6" s="152"/>
      <c r="L6" s="153" t="s">
        <v>39</v>
      </c>
      <c r="M6" s="154" t="s">
        <v>76</v>
      </c>
      <c r="N6" s="155" t="s">
        <v>76</v>
      </c>
      <c r="O6" s="156" t="s">
        <v>76</v>
      </c>
      <c r="P6" s="157" t="s">
        <v>76</v>
      </c>
      <c r="R6" s="158">
        <f>S6/7</f>
        <v>0</v>
      </c>
      <c r="S6" s="158">
        <f>T6/4.2</f>
        <v>0</v>
      </c>
      <c r="T6" s="158">
        <f>U6/12</f>
        <v>0</v>
      </c>
      <c r="U6" s="158">
        <f>(AB6*$W$1)+AB6</f>
        <v>0</v>
      </c>
      <c r="V6" s="159" t="s">
        <v>580</v>
      </c>
      <c r="W6" s="160">
        <f>(AA6*$W$1)+AA6</f>
        <v>0</v>
      </c>
      <c r="X6" s="161" t="e">
        <f t="shared" ref="X6:X49" si="2">W6/$W$49</f>
        <v>#DIV/0!</v>
      </c>
      <c r="Y6" s="162" t="e">
        <f>SUM(X6:X10)</f>
        <v>#DIV/0!</v>
      </c>
      <c r="Z6" s="162" t="s">
        <v>77</v>
      </c>
      <c r="AA6" s="332">
        <v>0</v>
      </c>
      <c r="AB6" s="335">
        <v>0</v>
      </c>
      <c r="AC6" s="163"/>
      <c r="AD6" s="164" t="str">
        <f>B8</f>
        <v>Abril</v>
      </c>
      <c r="AE6" s="165">
        <f>Tabla2[[#Totals],[Columna5]]</f>
        <v>0</v>
      </c>
      <c r="AF6" s="165" t="e">
        <f>Tabla29[[#Totals],[Columna5]]</f>
        <v>#DIV/0!</v>
      </c>
      <c r="AG6" s="165" t="e">
        <f>Tabla292[[#Totals],[Columna5]]</f>
        <v>#DIV/0!</v>
      </c>
      <c r="AH6" s="165" t="e">
        <f>Tabla2926[[#Totals],[Columna5]]</f>
        <v>#DIV/0!</v>
      </c>
      <c r="AI6" s="165" t="e">
        <f>Tabla29268[[#Totals],[Columna5]]</f>
        <v>#DIV/0!</v>
      </c>
      <c r="AJ6" s="166" t="e">
        <f>SUM(AE6:AI6)</f>
        <v>#DIV/0!</v>
      </c>
      <c r="AK6" s="167" t="e">
        <f>AJ6/$AJ$18</f>
        <v>#DIV/0!</v>
      </c>
      <c r="AP6" s="168" t="s">
        <v>78</v>
      </c>
      <c r="AQ6" s="168" t="s">
        <v>79</v>
      </c>
      <c r="AR6" s="168" t="s">
        <v>80</v>
      </c>
      <c r="AS6" s="168" t="s">
        <v>81</v>
      </c>
      <c r="AT6" s="168" t="s">
        <v>82</v>
      </c>
      <c r="AU6" s="168" t="s">
        <v>83</v>
      </c>
      <c r="AV6" s="168" t="s">
        <v>84</v>
      </c>
      <c r="AW6" s="168" t="s">
        <v>85</v>
      </c>
      <c r="AX6" s="168" t="s">
        <v>86</v>
      </c>
      <c r="AY6" s="168" t="s">
        <v>87</v>
      </c>
      <c r="AZ6" s="168" t="s">
        <v>88</v>
      </c>
      <c r="BA6" s="168" t="s">
        <v>89</v>
      </c>
      <c r="BB6" s="168" t="s">
        <v>90</v>
      </c>
      <c r="BC6" s="168" t="s">
        <v>91</v>
      </c>
      <c r="BD6" s="168" t="s">
        <v>92</v>
      </c>
      <c r="BE6" s="168" t="s">
        <v>93</v>
      </c>
      <c r="BJ6" s="168" t="s">
        <v>78</v>
      </c>
      <c r="BK6" s="168" t="s">
        <v>79</v>
      </c>
      <c r="BL6" s="168" t="s">
        <v>80</v>
      </c>
      <c r="BM6" s="168" t="s">
        <v>81</v>
      </c>
      <c r="BN6" s="168" t="s">
        <v>82</v>
      </c>
      <c r="BO6" s="168" t="s">
        <v>83</v>
      </c>
      <c r="BP6" s="168" t="s">
        <v>84</v>
      </c>
      <c r="BQ6" s="168" t="s">
        <v>85</v>
      </c>
      <c r="BR6" s="168" t="s">
        <v>86</v>
      </c>
      <c r="BS6" s="168" t="s">
        <v>87</v>
      </c>
      <c r="BT6" s="168" t="s">
        <v>88</v>
      </c>
      <c r="BU6" s="168" t="s">
        <v>89</v>
      </c>
      <c r="BV6" s="168" t="s">
        <v>90</v>
      </c>
      <c r="BW6" s="168" t="s">
        <v>91</v>
      </c>
      <c r="BX6" s="168" t="s">
        <v>92</v>
      </c>
      <c r="BY6" s="168" t="s">
        <v>93</v>
      </c>
      <c r="CD6" s="168" t="s">
        <v>78</v>
      </c>
      <c r="CE6" s="168" t="s">
        <v>79</v>
      </c>
      <c r="CF6" s="168" t="s">
        <v>80</v>
      </c>
      <c r="CG6" s="168" t="s">
        <v>81</v>
      </c>
      <c r="CH6" s="168" t="s">
        <v>82</v>
      </c>
      <c r="CI6" s="168" t="s">
        <v>83</v>
      </c>
      <c r="CJ6" s="168" t="s">
        <v>84</v>
      </c>
      <c r="CK6" s="168" t="s">
        <v>85</v>
      </c>
      <c r="CL6" s="168" t="s">
        <v>86</v>
      </c>
      <c r="CM6" s="168" t="s">
        <v>87</v>
      </c>
      <c r="CN6" s="168" t="s">
        <v>88</v>
      </c>
      <c r="CO6" s="168" t="s">
        <v>89</v>
      </c>
      <c r="CP6" s="168" t="s">
        <v>90</v>
      </c>
      <c r="CQ6" s="168" t="s">
        <v>91</v>
      </c>
      <c r="CR6" s="168" t="s">
        <v>92</v>
      </c>
      <c r="CS6" s="168" t="s">
        <v>93</v>
      </c>
      <c r="CX6" s="168" t="s">
        <v>78</v>
      </c>
      <c r="CY6" s="168" t="s">
        <v>79</v>
      </c>
      <c r="CZ6" s="168" t="s">
        <v>80</v>
      </c>
      <c r="DA6" s="168" t="s">
        <v>81</v>
      </c>
      <c r="DB6" s="168" t="s">
        <v>82</v>
      </c>
      <c r="DC6" s="168" t="s">
        <v>83</v>
      </c>
      <c r="DD6" s="168" t="s">
        <v>84</v>
      </c>
      <c r="DE6" s="168" t="s">
        <v>85</v>
      </c>
      <c r="DF6" s="168" t="s">
        <v>86</v>
      </c>
      <c r="DG6" s="168" t="s">
        <v>87</v>
      </c>
      <c r="DH6" s="168" t="s">
        <v>88</v>
      </c>
      <c r="DI6" s="168" t="s">
        <v>89</v>
      </c>
      <c r="DJ6" s="168" t="s">
        <v>90</v>
      </c>
      <c r="DK6" s="168" t="s">
        <v>91</v>
      </c>
      <c r="DL6" s="168" t="s">
        <v>92</v>
      </c>
      <c r="DM6" s="168" t="s">
        <v>93</v>
      </c>
      <c r="DR6" s="168" t="s">
        <v>78</v>
      </c>
      <c r="DS6" s="168" t="s">
        <v>79</v>
      </c>
      <c r="DT6" s="168" t="s">
        <v>80</v>
      </c>
      <c r="DU6" s="168" t="s">
        <v>81</v>
      </c>
      <c r="DV6" s="168" t="s">
        <v>82</v>
      </c>
      <c r="DW6" s="168" t="s">
        <v>83</v>
      </c>
      <c r="DX6" s="168" t="s">
        <v>84</v>
      </c>
      <c r="DY6" s="168" t="s">
        <v>85</v>
      </c>
      <c r="DZ6" s="168" t="s">
        <v>86</v>
      </c>
      <c r="EA6" s="168" t="s">
        <v>87</v>
      </c>
      <c r="EB6" s="168" t="s">
        <v>88</v>
      </c>
      <c r="EC6" s="168" t="s">
        <v>89</v>
      </c>
      <c r="ED6" s="168" t="s">
        <v>90</v>
      </c>
      <c r="EE6" s="168" t="s">
        <v>91</v>
      </c>
      <c r="EF6" s="168" t="s">
        <v>92</v>
      </c>
      <c r="EG6" s="168" t="s">
        <v>93</v>
      </c>
      <c r="EJ6" s="169" t="s">
        <v>94</v>
      </c>
      <c r="EK6" s="170">
        <f>$J$8</f>
        <v>0</v>
      </c>
      <c r="EL6" s="170">
        <f>$J$9</f>
        <v>0</v>
      </c>
      <c r="EM6" s="170">
        <f>$J$10</f>
        <v>0</v>
      </c>
      <c r="EN6" s="170">
        <f>$J$11</f>
        <v>0</v>
      </c>
      <c r="EO6" s="170">
        <f>$J$12</f>
        <v>0</v>
      </c>
      <c r="EP6" s="170">
        <f>$J$13</f>
        <v>0</v>
      </c>
      <c r="EQ6" s="170">
        <f>$J$14</f>
        <v>0</v>
      </c>
      <c r="ER6" s="170">
        <f>$J$15</f>
        <v>0</v>
      </c>
      <c r="ES6" s="170">
        <f>$J$16</f>
        <v>0</v>
      </c>
      <c r="ET6" s="170">
        <f>$J$17</f>
        <v>0</v>
      </c>
      <c r="EU6" s="170">
        <f>$J$18</f>
        <v>0</v>
      </c>
      <c r="EV6" s="170">
        <f>$J$19</f>
        <v>0</v>
      </c>
      <c r="EW6" s="171">
        <f>SUM(EK6:EV6)</f>
        <v>0</v>
      </c>
      <c r="EX6" s="123" t="e">
        <f>EW6/$EW$6</f>
        <v>#DIV/0!</v>
      </c>
      <c r="FA6" s="169" t="s">
        <v>94</v>
      </c>
      <c r="FB6" s="170" t="e">
        <f>$AF$22*(1+FM1+FM2)</f>
        <v>#DIV/0!</v>
      </c>
      <c r="FC6" s="170" t="e">
        <f>$AF$23*(1+FM1+FM2)</f>
        <v>#DIV/0!</v>
      </c>
      <c r="FD6" s="170" t="e">
        <f>$AF$24*(1+FM1+FM2)</f>
        <v>#DIV/0!</v>
      </c>
      <c r="FE6" s="170" t="e">
        <f>$AF$25*(1+FM1+FM2)</f>
        <v>#DIV/0!</v>
      </c>
      <c r="FF6" s="170" t="e">
        <f>$AF$26*(1+FM1+FM2)</f>
        <v>#DIV/0!</v>
      </c>
      <c r="FG6" s="170" t="e">
        <f>$AF$27*(1+FM1+FM2)</f>
        <v>#DIV/0!</v>
      </c>
      <c r="FH6" s="170" t="e">
        <f>$AF$28*(1+FM1+FM2)</f>
        <v>#DIV/0!</v>
      </c>
      <c r="FI6" s="170" t="e">
        <f>$AF$29*(1+FM1+FM2)</f>
        <v>#DIV/0!</v>
      </c>
      <c r="FJ6" s="170" t="e">
        <f>$AF$30*(1+FM1+FM2)</f>
        <v>#DIV/0!</v>
      </c>
      <c r="FK6" s="170" t="e">
        <f>$AF$31*(1+FM1+FM2)</f>
        <v>#DIV/0!</v>
      </c>
      <c r="FL6" s="170" t="e">
        <f>$AF$32*(1+FM1+FM2)</f>
        <v>#DIV/0!</v>
      </c>
      <c r="FM6" s="170" t="e">
        <f>$AF$33</f>
        <v>#DIV/0!</v>
      </c>
      <c r="FN6" s="171" t="e">
        <f>SUM(FB6:FM6)</f>
        <v>#DIV/0!</v>
      </c>
      <c r="FO6" s="124" t="e">
        <f>FN6/$FN$6</f>
        <v>#DIV/0!</v>
      </c>
      <c r="FQ6" s="125"/>
      <c r="FR6" s="172" t="s">
        <v>95</v>
      </c>
      <c r="FS6" s="173">
        <f t="shared" ref="FS6:GE6" si="3">SUM(FS7:FS9)</f>
        <v>0</v>
      </c>
      <c r="FT6" s="173">
        <f t="shared" si="3"/>
        <v>0</v>
      </c>
      <c r="FU6" s="173">
        <f t="shared" si="3"/>
        <v>0</v>
      </c>
      <c r="FV6" s="173">
        <f t="shared" si="3"/>
        <v>0</v>
      </c>
      <c r="FW6" s="173">
        <f t="shared" si="3"/>
        <v>0</v>
      </c>
      <c r="FX6" s="173">
        <f t="shared" si="3"/>
        <v>0</v>
      </c>
      <c r="FY6" s="173">
        <f t="shared" si="3"/>
        <v>0</v>
      </c>
      <c r="FZ6" s="173">
        <f t="shared" si="3"/>
        <v>0</v>
      </c>
      <c r="GA6" s="173">
        <f t="shared" si="3"/>
        <v>0</v>
      </c>
      <c r="GB6" s="173">
        <f t="shared" si="3"/>
        <v>0</v>
      </c>
      <c r="GC6" s="173">
        <f t="shared" si="3"/>
        <v>0</v>
      </c>
      <c r="GD6" s="173">
        <f t="shared" si="3"/>
        <v>0</v>
      </c>
      <c r="GE6" s="173">
        <f t="shared" si="3"/>
        <v>0</v>
      </c>
      <c r="GF6" s="174" t="e">
        <f t="shared" ref="GF6:GF9" si="4">GE6/$GE$6</f>
        <v>#DIV/0!</v>
      </c>
      <c r="GI6" s="90"/>
      <c r="GJ6" s="16" t="s">
        <v>96</v>
      </c>
      <c r="GK6" s="339">
        <v>0</v>
      </c>
      <c r="GL6" s="340">
        <v>350</v>
      </c>
      <c r="GM6" s="19">
        <f>GK6*GL6</f>
        <v>0</v>
      </c>
      <c r="GN6" s="341">
        <v>0</v>
      </c>
      <c r="GO6" s="20"/>
      <c r="GR6" s="145"/>
      <c r="GS6" s="175"/>
      <c r="GT6" s="147"/>
      <c r="GU6" s="175"/>
      <c r="GV6" s="148"/>
      <c r="GW6" s="175"/>
      <c r="GX6" s="148"/>
      <c r="GY6" s="175"/>
      <c r="GZ6" s="148"/>
      <c r="HA6" s="175"/>
      <c r="HB6" s="148"/>
      <c r="HC6" s="175"/>
      <c r="HD6" s="148"/>
      <c r="HE6" s="175"/>
      <c r="HF6" s="148"/>
      <c r="HG6" s="175"/>
      <c r="HH6" s="148"/>
      <c r="HI6" s="175"/>
      <c r="HJ6" s="148"/>
      <c r="HK6" s="175"/>
      <c r="HL6" s="148"/>
      <c r="HM6" s="175"/>
      <c r="HN6" s="148"/>
      <c r="HO6" s="175"/>
      <c r="HP6" s="148"/>
      <c r="HQ6" s="145"/>
      <c r="HR6" s="150"/>
    </row>
    <row r="7" spans="2:226" ht="14.4" customHeight="1" x14ac:dyDescent="0.3">
      <c r="B7" s="176" t="s">
        <v>97</v>
      </c>
      <c r="C7" s="176" t="s">
        <v>98</v>
      </c>
      <c r="D7" s="176" t="s">
        <v>99</v>
      </c>
      <c r="E7" s="168" t="s">
        <v>100</v>
      </c>
      <c r="F7" s="168" t="s">
        <v>101</v>
      </c>
      <c r="G7" s="168" t="s">
        <v>102</v>
      </c>
      <c r="H7" s="122" t="s">
        <v>103</v>
      </c>
      <c r="I7" s="177" t="s">
        <v>98</v>
      </c>
      <c r="J7" s="177" t="s">
        <v>104</v>
      </c>
      <c r="K7" s="177" t="s">
        <v>103</v>
      </c>
      <c r="L7" s="178" t="s">
        <v>104</v>
      </c>
      <c r="M7" s="179" t="s">
        <v>105</v>
      </c>
      <c r="N7" s="180" t="s">
        <v>105</v>
      </c>
      <c r="O7" s="181" t="s">
        <v>106</v>
      </c>
      <c r="P7" s="182" t="s">
        <v>106</v>
      </c>
      <c r="R7" s="158">
        <f t="shared" ref="R7:R48" si="5">S7/7</f>
        <v>0</v>
      </c>
      <c r="S7" s="158">
        <f t="shared" ref="S7:S48" si="6">T7/4.2</f>
        <v>0</v>
      </c>
      <c r="T7" s="158">
        <f t="shared" ref="T7:T48" si="7">U7/12</f>
        <v>0</v>
      </c>
      <c r="U7" s="158">
        <f t="shared" ref="U7:U48" si="8">(AB7*$W$1)+AB7</f>
        <v>0</v>
      </c>
      <c r="V7" s="159" t="s">
        <v>581</v>
      </c>
      <c r="W7" s="160">
        <f t="shared" ref="W7:W48" si="9">(AA7*$W$1)+AA7</f>
        <v>0</v>
      </c>
      <c r="X7" s="161" t="e">
        <f t="shared" si="2"/>
        <v>#DIV/0!</v>
      </c>
      <c r="Y7" s="162"/>
      <c r="Z7" s="162"/>
      <c r="AA7" s="332">
        <v>0</v>
      </c>
      <c r="AB7" s="335">
        <v>0</v>
      </c>
      <c r="AC7" s="163"/>
      <c r="AD7" s="164" t="str">
        <f t="shared" ref="AD7:AD17" si="10">B9</f>
        <v>Mayo</v>
      </c>
      <c r="AE7" s="165">
        <f>Tabla2[[#Totals],[Columna6]]</f>
        <v>0</v>
      </c>
      <c r="AF7" s="165" t="e">
        <f>Tabla29[[#Totals],[Columna6]]</f>
        <v>#DIV/0!</v>
      </c>
      <c r="AG7" s="165" t="e">
        <f>Tabla292[[#Totals],[Columna6]]</f>
        <v>#DIV/0!</v>
      </c>
      <c r="AH7" s="165" t="e">
        <f>Tabla2926[[#Totals],[Columna6]]</f>
        <v>#DIV/0!</v>
      </c>
      <c r="AI7" s="165" t="e">
        <f>Tabla29268[[#Totals],[Columna6]]</f>
        <v>#DIV/0!</v>
      </c>
      <c r="AJ7" s="166" t="e">
        <f t="shared" ref="AJ7:AJ17" si="11">SUM(AE7:AI7)</f>
        <v>#DIV/0!</v>
      </c>
      <c r="AK7" s="167" t="e">
        <f t="shared" ref="AK7:AK18" si="12">AJ7/$AJ$18</f>
        <v>#DIV/0!</v>
      </c>
      <c r="AM7" s="183" t="s">
        <v>107</v>
      </c>
      <c r="AN7" s="183"/>
      <c r="AO7" s="133" t="s">
        <v>108</v>
      </c>
      <c r="AP7" s="168" t="s">
        <v>47</v>
      </c>
      <c r="AQ7" s="168" t="s">
        <v>109</v>
      </c>
      <c r="AR7" s="168" t="s">
        <v>110</v>
      </c>
      <c r="AS7" s="168" t="s">
        <v>111</v>
      </c>
      <c r="AT7" s="168" t="str">
        <f>$AS$5</f>
        <v>Abril</v>
      </c>
      <c r="AU7" s="168" t="str">
        <f>$B$9</f>
        <v>Mayo</v>
      </c>
      <c r="AV7" s="168" t="str">
        <f>$B$10</f>
        <v>Junio</v>
      </c>
      <c r="AW7" s="168" t="str">
        <f>$B$11</f>
        <v>Julio</v>
      </c>
      <c r="AX7" s="168" t="str">
        <f>$B$12</f>
        <v>Agosto</v>
      </c>
      <c r="AY7" s="168" t="str">
        <f>$B$13</f>
        <v>Septiembre</v>
      </c>
      <c r="AZ7" s="168" t="str">
        <f>$B$14</f>
        <v>Octubre</v>
      </c>
      <c r="BA7" s="168" t="str">
        <f>$B$15</f>
        <v>Noviembre</v>
      </c>
      <c r="BB7" s="168" t="str">
        <f>$B$16</f>
        <v>Diciembre</v>
      </c>
      <c r="BC7" s="168" t="str">
        <f>$B$17</f>
        <v>Enero</v>
      </c>
      <c r="BD7" s="168" t="str">
        <f>$B$18</f>
        <v>Febrero</v>
      </c>
      <c r="BE7" s="168" t="str">
        <f>$B$19</f>
        <v>Marzo</v>
      </c>
      <c r="BG7" s="183" t="s">
        <v>107</v>
      </c>
      <c r="BH7" s="183"/>
      <c r="BI7" s="133" t="s">
        <v>108</v>
      </c>
      <c r="BJ7" s="168" t="s">
        <v>47</v>
      </c>
      <c r="BK7" s="168" t="s">
        <v>109</v>
      </c>
      <c r="BL7" s="168" t="s">
        <v>110</v>
      </c>
      <c r="BM7" s="168" t="s">
        <v>112</v>
      </c>
      <c r="BN7" s="168" t="str">
        <f>$AS$5</f>
        <v>Abril</v>
      </c>
      <c r="BO7" s="168" t="str">
        <f>$B$9</f>
        <v>Mayo</v>
      </c>
      <c r="BP7" s="168" t="str">
        <f>$B$10</f>
        <v>Junio</v>
      </c>
      <c r="BQ7" s="168" t="str">
        <f>$B$11</f>
        <v>Julio</v>
      </c>
      <c r="BR7" s="168" t="str">
        <f>$B$12</f>
        <v>Agosto</v>
      </c>
      <c r="BS7" s="168" t="str">
        <f>$B$13</f>
        <v>Septiembre</v>
      </c>
      <c r="BT7" s="168" t="str">
        <f>$B$14</f>
        <v>Octubre</v>
      </c>
      <c r="BU7" s="168" t="str">
        <f>$B$15</f>
        <v>Noviembre</v>
      </c>
      <c r="BV7" s="168" t="str">
        <f>$B$16</f>
        <v>Diciembre</v>
      </c>
      <c r="BW7" s="168" t="str">
        <f>$B$17</f>
        <v>Enero</v>
      </c>
      <c r="BX7" s="168" t="str">
        <f>$B$18</f>
        <v>Febrero</v>
      </c>
      <c r="BY7" s="168" t="str">
        <f>$B$19</f>
        <v>Marzo</v>
      </c>
      <c r="CA7" s="183" t="s">
        <v>107</v>
      </c>
      <c r="CB7" s="183"/>
      <c r="CC7" s="133" t="s">
        <v>108</v>
      </c>
      <c r="CD7" s="168" t="s">
        <v>47</v>
      </c>
      <c r="CE7" s="168" t="s">
        <v>109</v>
      </c>
      <c r="CF7" s="168" t="s">
        <v>110</v>
      </c>
      <c r="CG7" s="168" t="s">
        <v>112</v>
      </c>
      <c r="CH7" s="168" t="str">
        <f>$AS$5</f>
        <v>Abril</v>
      </c>
      <c r="CI7" s="168" t="str">
        <f>$B$9</f>
        <v>Mayo</v>
      </c>
      <c r="CJ7" s="168" t="str">
        <f>$B$10</f>
        <v>Junio</v>
      </c>
      <c r="CK7" s="168" t="str">
        <f>$B$11</f>
        <v>Julio</v>
      </c>
      <c r="CL7" s="168" t="str">
        <f>$B$12</f>
        <v>Agosto</v>
      </c>
      <c r="CM7" s="168" t="str">
        <f>$B$13</f>
        <v>Septiembre</v>
      </c>
      <c r="CN7" s="168" t="str">
        <f>$B$14</f>
        <v>Octubre</v>
      </c>
      <c r="CO7" s="168" t="str">
        <f>$B$15</f>
        <v>Noviembre</v>
      </c>
      <c r="CP7" s="168" t="str">
        <f>$B$16</f>
        <v>Diciembre</v>
      </c>
      <c r="CQ7" s="168" t="str">
        <f>$B$17</f>
        <v>Enero</v>
      </c>
      <c r="CR7" s="168" t="str">
        <f>$B$18</f>
        <v>Febrero</v>
      </c>
      <c r="CS7" s="168" t="str">
        <f>$B$19</f>
        <v>Marzo</v>
      </c>
      <c r="CU7" s="183" t="s">
        <v>107</v>
      </c>
      <c r="CV7" s="183"/>
      <c r="CW7" s="133" t="s">
        <v>108</v>
      </c>
      <c r="CX7" s="168" t="s">
        <v>47</v>
      </c>
      <c r="CY7" s="168" t="s">
        <v>109</v>
      </c>
      <c r="CZ7" s="168" t="s">
        <v>110</v>
      </c>
      <c r="DA7" s="168" t="s">
        <v>112</v>
      </c>
      <c r="DB7" s="168" t="str">
        <f>$AS$5</f>
        <v>Abril</v>
      </c>
      <c r="DC7" s="168" t="str">
        <f>$B$9</f>
        <v>Mayo</v>
      </c>
      <c r="DD7" s="168" t="str">
        <f>$B$10</f>
        <v>Junio</v>
      </c>
      <c r="DE7" s="168" t="str">
        <f>$B$11</f>
        <v>Julio</v>
      </c>
      <c r="DF7" s="168" t="str">
        <f>$B$12</f>
        <v>Agosto</v>
      </c>
      <c r="DG7" s="168" t="str">
        <f>$B$13</f>
        <v>Septiembre</v>
      </c>
      <c r="DH7" s="168" t="str">
        <f>$B$14</f>
        <v>Octubre</v>
      </c>
      <c r="DI7" s="168" t="str">
        <f>$B$15</f>
        <v>Noviembre</v>
      </c>
      <c r="DJ7" s="168" t="str">
        <f>$B$16</f>
        <v>Diciembre</v>
      </c>
      <c r="DK7" s="168" t="str">
        <f>$B$17</f>
        <v>Enero</v>
      </c>
      <c r="DL7" s="168" t="str">
        <f>$B$18</f>
        <v>Febrero</v>
      </c>
      <c r="DM7" s="168" t="str">
        <f>$B$19</f>
        <v>Marzo</v>
      </c>
      <c r="DO7" s="183" t="s">
        <v>107</v>
      </c>
      <c r="DP7" s="183"/>
      <c r="DQ7" s="133" t="s">
        <v>108</v>
      </c>
      <c r="DR7" s="168" t="s">
        <v>47</v>
      </c>
      <c r="DS7" s="168" t="s">
        <v>109</v>
      </c>
      <c r="DT7" s="168" t="s">
        <v>110</v>
      </c>
      <c r="DU7" s="168" t="s">
        <v>112</v>
      </c>
      <c r="DV7" s="168" t="str">
        <f>$AS$5</f>
        <v>Abril</v>
      </c>
      <c r="DW7" s="168" t="str">
        <f>$B$9</f>
        <v>Mayo</v>
      </c>
      <c r="DX7" s="168" t="str">
        <f>$B$10</f>
        <v>Junio</v>
      </c>
      <c r="DY7" s="168" t="str">
        <f>$B$11</f>
        <v>Julio</v>
      </c>
      <c r="DZ7" s="168" t="str">
        <f>$B$12</f>
        <v>Agosto</v>
      </c>
      <c r="EA7" s="168" t="str">
        <f>$B$13</f>
        <v>Septiembre</v>
      </c>
      <c r="EB7" s="168" t="str">
        <f>$B$14</f>
        <v>Octubre</v>
      </c>
      <c r="EC7" s="168" t="str">
        <f>$B$15</f>
        <v>Noviembre</v>
      </c>
      <c r="ED7" s="168" t="str">
        <f>$B$16</f>
        <v>Diciembre</v>
      </c>
      <c r="EE7" s="168" t="str">
        <f>$B$17</f>
        <v>Enero</v>
      </c>
      <c r="EF7" s="168" t="str">
        <f>$B$18</f>
        <v>Febrero</v>
      </c>
      <c r="EG7" s="168" t="str">
        <f>$B$19</f>
        <v>Marzo</v>
      </c>
      <c r="EJ7" s="184" t="s">
        <v>113</v>
      </c>
      <c r="EK7" s="185">
        <f>EK6*$EX$7</f>
        <v>0</v>
      </c>
      <c r="EL7" s="185">
        <f t="shared" ref="EL7:EV7" si="13">EL6*$EX$7</f>
        <v>0</v>
      </c>
      <c r="EM7" s="185">
        <f t="shared" si="13"/>
        <v>0</v>
      </c>
      <c r="EN7" s="185">
        <f t="shared" si="13"/>
        <v>0</v>
      </c>
      <c r="EO7" s="185">
        <f t="shared" si="13"/>
        <v>0</v>
      </c>
      <c r="EP7" s="185">
        <f t="shared" si="13"/>
        <v>0</v>
      </c>
      <c r="EQ7" s="185">
        <f t="shared" si="13"/>
        <v>0</v>
      </c>
      <c r="ER7" s="185">
        <f t="shared" si="13"/>
        <v>0</v>
      </c>
      <c r="ES7" s="185">
        <f t="shared" si="13"/>
        <v>0</v>
      </c>
      <c r="ET7" s="185">
        <f t="shared" si="13"/>
        <v>0</v>
      </c>
      <c r="EU7" s="185">
        <f t="shared" si="13"/>
        <v>0</v>
      </c>
      <c r="EV7" s="185">
        <f t="shared" si="13"/>
        <v>0</v>
      </c>
      <c r="EW7" s="171">
        <f t="shared" ref="EW7:EW10" si="14">SUM(EK7:EV7)</f>
        <v>0</v>
      </c>
      <c r="EX7" s="337">
        <v>2.5000000000000001E-2</v>
      </c>
      <c r="FA7" s="184" t="s">
        <v>113</v>
      </c>
      <c r="FB7" s="185" t="e">
        <f>FB6*$EX$7</f>
        <v>#DIV/0!</v>
      </c>
      <c r="FC7" s="185" t="e">
        <f t="shared" ref="FC7:FM7" si="15">FC6*$EX$7</f>
        <v>#DIV/0!</v>
      </c>
      <c r="FD7" s="185" t="e">
        <f t="shared" si="15"/>
        <v>#DIV/0!</v>
      </c>
      <c r="FE7" s="185" t="e">
        <f t="shared" si="15"/>
        <v>#DIV/0!</v>
      </c>
      <c r="FF7" s="185" t="e">
        <f t="shared" si="15"/>
        <v>#DIV/0!</v>
      </c>
      <c r="FG7" s="185" t="e">
        <f t="shared" si="15"/>
        <v>#DIV/0!</v>
      </c>
      <c r="FH7" s="185" t="e">
        <f t="shared" si="15"/>
        <v>#DIV/0!</v>
      </c>
      <c r="FI7" s="185" t="e">
        <f t="shared" si="15"/>
        <v>#DIV/0!</v>
      </c>
      <c r="FJ7" s="185" t="e">
        <f t="shared" si="15"/>
        <v>#DIV/0!</v>
      </c>
      <c r="FK7" s="185" t="e">
        <f t="shared" si="15"/>
        <v>#DIV/0!</v>
      </c>
      <c r="FL7" s="185" t="e">
        <f t="shared" si="15"/>
        <v>#DIV/0!</v>
      </c>
      <c r="FM7" s="185" t="e">
        <f t="shared" si="15"/>
        <v>#DIV/0!</v>
      </c>
      <c r="FN7" s="171" t="e">
        <f t="shared" ref="FN7:FN10" si="16">SUM(FB7:FM7)</f>
        <v>#DIV/0!</v>
      </c>
      <c r="FO7" s="338">
        <v>2.5000000000000001E-2</v>
      </c>
      <c r="FQ7" s="103">
        <v>1</v>
      </c>
      <c r="FR7" s="103" t="s">
        <v>114</v>
      </c>
      <c r="FS7" s="187">
        <f>EK6</f>
        <v>0</v>
      </c>
      <c r="FT7" s="187">
        <f t="shared" ref="FT7:GD7" si="17">EL6</f>
        <v>0</v>
      </c>
      <c r="FU7" s="187">
        <f t="shared" si="17"/>
        <v>0</v>
      </c>
      <c r="FV7" s="187">
        <f t="shared" si="17"/>
        <v>0</v>
      </c>
      <c r="FW7" s="187">
        <f t="shared" si="17"/>
        <v>0</v>
      </c>
      <c r="FX7" s="187">
        <f t="shared" si="17"/>
        <v>0</v>
      </c>
      <c r="FY7" s="187">
        <f t="shared" si="17"/>
        <v>0</v>
      </c>
      <c r="FZ7" s="187">
        <f t="shared" si="17"/>
        <v>0</v>
      </c>
      <c r="GA7" s="187">
        <f t="shared" si="17"/>
        <v>0</v>
      </c>
      <c r="GB7" s="187">
        <f t="shared" si="17"/>
        <v>0</v>
      </c>
      <c r="GC7" s="187">
        <f t="shared" si="17"/>
        <v>0</v>
      </c>
      <c r="GD7" s="187">
        <f t="shared" si="17"/>
        <v>0</v>
      </c>
      <c r="GE7" s="188">
        <f>SUM(FS7:GD7)</f>
        <v>0</v>
      </c>
      <c r="GF7" s="189" t="e">
        <f t="shared" si="4"/>
        <v>#DIV/0!</v>
      </c>
      <c r="GI7" s="90"/>
      <c r="GJ7" s="16" t="s">
        <v>115</v>
      </c>
      <c r="GK7" s="339">
        <v>0</v>
      </c>
      <c r="GL7" s="340">
        <v>350</v>
      </c>
      <c r="GM7" s="19">
        <f>GK7*GL7</f>
        <v>0</v>
      </c>
      <c r="GN7" s="341">
        <v>0</v>
      </c>
      <c r="GO7" s="20"/>
      <c r="GR7" s="190" t="s">
        <v>116</v>
      </c>
      <c r="GS7" s="191">
        <f>GS13*1.15</f>
        <v>0</v>
      </c>
      <c r="GT7" s="192" t="e">
        <f>GS7/GS$9</f>
        <v>#DIV/0!</v>
      </c>
      <c r="GU7" s="191">
        <f>GU13*1.15</f>
        <v>0</v>
      </c>
      <c r="GV7" s="192" t="e">
        <f>GU7/GU$9</f>
        <v>#DIV/0!</v>
      </c>
      <c r="GW7" s="191">
        <f>GW13*1.15</f>
        <v>0</v>
      </c>
      <c r="GX7" s="192" t="e">
        <f>GW7/GW$9</f>
        <v>#DIV/0!</v>
      </c>
      <c r="GY7" s="191">
        <f>GY13*1.15</f>
        <v>0</v>
      </c>
      <c r="GZ7" s="192" t="e">
        <f>GY7/GY$9</f>
        <v>#DIV/0!</v>
      </c>
      <c r="HA7" s="191">
        <f>HA13*1.15</f>
        <v>0</v>
      </c>
      <c r="HB7" s="192" t="e">
        <f>HA7/HA$9</f>
        <v>#DIV/0!</v>
      </c>
      <c r="HC7" s="191">
        <f>HC13*1.15</f>
        <v>0</v>
      </c>
      <c r="HD7" s="192" t="e">
        <f>HC7/HC$9</f>
        <v>#DIV/0!</v>
      </c>
      <c r="HE7" s="191">
        <f>HE13*1.15</f>
        <v>0</v>
      </c>
      <c r="HF7" s="192" t="e">
        <f>HE7/HE$9</f>
        <v>#DIV/0!</v>
      </c>
      <c r="HG7" s="191">
        <f>HG13*1.15</f>
        <v>0</v>
      </c>
      <c r="HH7" s="192" t="e">
        <f>HG7/HG$9</f>
        <v>#DIV/0!</v>
      </c>
      <c r="HI7" s="191">
        <f>HI13*1.15</f>
        <v>0</v>
      </c>
      <c r="HJ7" s="192" t="e">
        <f>HI7/HI$9</f>
        <v>#DIV/0!</v>
      </c>
      <c r="HK7" s="191">
        <f>HK13*1.15</f>
        <v>0</v>
      </c>
      <c r="HL7" s="192" t="e">
        <f>HK7/HK$9</f>
        <v>#DIV/0!</v>
      </c>
      <c r="HM7" s="191">
        <f>HM13*1.15</f>
        <v>0</v>
      </c>
      <c r="HN7" s="192" t="e">
        <f>HM7/HM$9</f>
        <v>#DIV/0!</v>
      </c>
      <c r="HO7" s="191">
        <f>HO13*1.15</f>
        <v>0</v>
      </c>
      <c r="HP7" s="192" t="e">
        <f>HO7/HO$9</f>
        <v>#DIV/0!</v>
      </c>
      <c r="HQ7" s="193">
        <f>GS7+GU7+GW7+GY7+HA7+HC7+HE7+HG7+HI7+HK7+HM7+HO7</f>
        <v>0</v>
      </c>
      <c r="HR7" s="192" t="e">
        <f>HQ7/HQ$9</f>
        <v>#DIV/0!</v>
      </c>
    </row>
    <row r="8" spans="2:226" ht="14.4" customHeight="1" x14ac:dyDescent="0.3">
      <c r="B8" s="331" t="s">
        <v>117</v>
      </c>
      <c r="C8" s="194" t="e">
        <f>C34</f>
        <v>#DIV/0!</v>
      </c>
      <c r="D8" s="195" t="s">
        <v>53</v>
      </c>
      <c r="E8" s="196">
        <f>R49</f>
        <v>0</v>
      </c>
      <c r="F8" s="197">
        <f t="shared" ref="F8:F19" si="18">G8/30.42</f>
        <v>0</v>
      </c>
      <c r="G8" s="198">
        <f>G37</f>
        <v>0</v>
      </c>
      <c r="H8" s="198">
        <f>+G8</f>
        <v>0</v>
      </c>
      <c r="I8" s="199">
        <f>IF(J25&gt;100%,100%,J25)</f>
        <v>0.56000000000000005</v>
      </c>
      <c r="J8" s="200">
        <f>(G8*I8)*$B$6</f>
        <v>0</v>
      </c>
      <c r="K8" s="201">
        <f>+J8</f>
        <v>0</v>
      </c>
      <c r="L8" s="202">
        <f>G25</f>
        <v>0</v>
      </c>
      <c r="M8" s="203">
        <f>J8/30.42</f>
        <v>0</v>
      </c>
      <c r="N8" s="197">
        <f>L8/30.42</f>
        <v>0</v>
      </c>
      <c r="O8" s="204" t="e">
        <f>P8*I8</f>
        <v>#DIV/0!</v>
      </c>
      <c r="P8" s="205" t="e">
        <f>N8*E8/F8</f>
        <v>#DIV/0!</v>
      </c>
      <c r="R8" s="158">
        <f t="shared" si="5"/>
        <v>0</v>
      </c>
      <c r="S8" s="158">
        <f t="shared" si="6"/>
        <v>0</v>
      </c>
      <c r="T8" s="158">
        <f t="shared" si="7"/>
        <v>0</v>
      </c>
      <c r="U8" s="158">
        <f t="shared" si="8"/>
        <v>0</v>
      </c>
      <c r="V8" s="159" t="s">
        <v>582</v>
      </c>
      <c r="W8" s="160">
        <f t="shared" si="9"/>
        <v>0</v>
      </c>
      <c r="X8" s="161" t="e">
        <f t="shared" si="2"/>
        <v>#DIV/0!</v>
      </c>
      <c r="Y8" s="162"/>
      <c r="Z8" s="162"/>
      <c r="AA8" s="332">
        <v>0</v>
      </c>
      <c r="AB8" s="335">
        <v>0</v>
      </c>
      <c r="AC8" s="163"/>
      <c r="AD8" s="164" t="str">
        <f t="shared" si="10"/>
        <v>Junio</v>
      </c>
      <c r="AE8" s="165">
        <f>Tabla2[[#Totals],[Columna7]]</f>
        <v>0</v>
      </c>
      <c r="AF8" s="165" t="e">
        <f>Tabla29[[#Totals],[Columna7]]</f>
        <v>#DIV/0!</v>
      </c>
      <c r="AG8" s="165" t="e">
        <f>Tabla292[[#Totals],[Columna7]]</f>
        <v>#DIV/0!</v>
      </c>
      <c r="AH8" s="165" t="e">
        <f>Tabla2926[[#Totals],[Columna7]]</f>
        <v>#DIV/0!</v>
      </c>
      <c r="AI8" s="165" t="e">
        <f>Tabla29268[[#Totals],[Columna7]]</f>
        <v>#DIV/0!</v>
      </c>
      <c r="AJ8" s="166" t="e">
        <f t="shared" si="11"/>
        <v>#DIV/0!</v>
      </c>
      <c r="AK8" s="167" t="e">
        <f t="shared" si="12"/>
        <v>#DIV/0!</v>
      </c>
      <c r="AM8" s="162" t="s">
        <v>77</v>
      </c>
      <c r="AN8" s="162" t="e">
        <f>SUM(AO8:AO12)</f>
        <v>#DIV/0!</v>
      </c>
      <c r="AO8" s="161" t="e">
        <f>$X$6</f>
        <v>#DIV/0!</v>
      </c>
      <c r="AP8" s="95" t="str">
        <f t="shared" ref="AP8:AP50" si="19">V6</f>
        <v>C1</v>
      </c>
      <c r="AQ8" s="165">
        <f t="shared" ref="AQ8:AS50" si="20">R6</f>
        <v>0</v>
      </c>
      <c r="AR8" s="165">
        <f t="shared" si="20"/>
        <v>0</v>
      </c>
      <c r="AS8" s="165">
        <f t="shared" si="20"/>
        <v>0</v>
      </c>
      <c r="AT8" s="165">
        <f t="shared" ref="AT8:AT50" si="21">$AS8*$I$8</f>
        <v>0</v>
      </c>
      <c r="AU8" s="165">
        <f t="shared" ref="AU8:AU50" si="22">$AS8*$I$9</f>
        <v>0</v>
      </c>
      <c r="AV8" s="165">
        <f t="shared" ref="AV8:AV50" si="23">$AS8*$I$10</f>
        <v>0</v>
      </c>
      <c r="AW8" s="165">
        <f t="shared" ref="AW8:AW50" si="24">$AS8*$I$11</f>
        <v>0</v>
      </c>
      <c r="AX8" s="165">
        <f t="shared" ref="AX8:AX50" si="25">$AS8*$I$12</f>
        <v>0</v>
      </c>
      <c r="AY8" s="165">
        <f t="shared" ref="AY8:AY50" si="26">$AS8*$I$13</f>
        <v>0</v>
      </c>
      <c r="AZ8" s="165">
        <f t="shared" ref="AZ8:AZ50" si="27">$AS8*$I$14</f>
        <v>0</v>
      </c>
      <c r="BA8" s="165">
        <f t="shared" ref="BA8:BA50" si="28">$AS8*$I$15</f>
        <v>0</v>
      </c>
      <c r="BB8" s="165">
        <f t="shared" ref="BB8:BB50" si="29">$AS8*$I$16</f>
        <v>0</v>
      </c>
      <c r="BC8" s="165">
        <f t="shared" ref="BC8:BC50" si="30">$AS8*$I$17</f>
        <v>0</v>
      </c>
      <c r="BD8" s="165">
        <f t="shared" ref="BD8:BD50" si="31">$AS8*$I$18</f>
        <v>0</v>
      </c>
      <c r="BE8" s="165">
        <f t="shared" ref="BE8:BE50" si="32">$AS8*$I$19</f>
        <v>0</v>
      </c>
      <c r="BG8" s="162" t="s">
        <v>77</v>
      </c>
      <c r="BH8" s="162" t="e">
        <f>SUM(BI8:BI12)</f>
        <v>#DIV/0!</v>
      </c>
      <c r="BI8" s="161" t="e">
        <f>$X$6</f>
        <v>#DIV/0!</v>
      </c>
      <c r="BJ8" s="95" t="str">
        <f>Tabla2[[#This Row],[Columna1]]</f>
        <v>C1</v>
      </c>
      <c r="BK8" s="165">
        <f>Tabla29[[#This Row],[Columna3]]/7</f>
        <v>0</v>
      </c>
      <c r="BL8" s="165">
        <f>Tabla29[[#This Row],[Columna4]]/4.2</f>
        <v>0</v>
      </c>
      <c r="BM8" s="165">
        <f>Tabla2[[#This Row],[Columna16]]</f>
        <v>0</v>
      </c>
      <c r="BN8" s="165" t="e">
        <f>(Tabla29[[#This Row],[Columna4]]*BN$5/$BE$5)*$BM$4</f>
        <v>#DIV/0!</v>
      </c>
      <c r="BO8" s="165" t="e">
        <f>(Tabla29[[#This Row],[Columna4]]*BO$5/$BE$5)*$BM$4</f>
        <v>#DIV/0!</v>
      </c>
      <c r="BP8" s="165" t="e">
        <f>(Tabla29[[#This Row],[Columna4]]*BP$5/$BE$5)*$BM$4</f>
        <v>#DIV/0!</v>
      </c>
      <c r="BQ8" s="165" t="e">
        <f>(Tabla29[[#This Row],[Columna4]]*BQ$5/$BE$5)*$BM$4</f>
        <v>#DIV/0!</v>
      </c>
      <c r="BR8" s="165" t="e">
        <f>(Tabla29[[#This Row],[Columna4]]*BR$5/$BE$5)*$BM$4</f>
        <v>#DIV/0!</v>
      </c>
      <c r="BS8" s="165" t="e">
        <f>(Tabla29[[#This Row],[Columna4]]*BS$5/$BE$5)*$BM$4</f>
        <v>#DIV/0!</v>
      </c>
      <c r="BT8" s="165" t="e">
        <f>(Tabla29[[#This Row],[Columna4]]*BT$5/$BE$5)*$BM$4</f>
        <v>#DIV/0!</v>
      </c>
      <c r="BU8" s="165" t="e">
        <f>(Tabla29[[#This Row],[Columna4]]*BU$5/$BE$5)*$BM$4</f>
        <v>#DIV/0!</v>
      </c>
      <c r="BV8" s="165" t="e">
        <f>(Tabla29[[#This Row],[Columna4]]*BV$5/$BE$5)*$BM$4</f>
        <v>#DIV/0!</v>
      </c>
      <c r="BW8" s="165" t="e">
        <f>(Tabla29[[#This Row],[Columna4]]*BW$5/$BE$5)*$BM$4</f>
        <v>#DIV/0!</v>
      </c>
      <c r="BX8" s="165" t="e">
        <f>(Tabla29[[#This Row],[Columna4]]*BX$5/$BE$5)*$BM$4</f>
        <v>#DIV/0!</v>
      </c>
      <c r="BY8" s="165" t="e">
        <f>(Tabla29[[#This Row],[Columna4]]*BY$5/$BE$5)*$BM$4</f>
        <v>#DIV/0!</v>
      </c>
      <c r="CA8" s="162" t="s">
        <v>77</v>
      </c>
      <c r="CB8" s="162" t="e">
        <f>SUM(CC8:CC12)</f>
        <v>#DIV/0!</v>
      </c>
      <c r="CC8" s="161" t="e">
        <f>$X$6</f>
        <v>#DIV/0!</v>
      </c>
      <c r="CD8" s="95" t="str">
        <f>Tabla2[[#This Row],[Columna1]]</f>
        <v>C1</v>
      </c>
      <c r="CE8" s="165" t="e">
        <f>Tabla292[[#This Row],[Columna3]]/7</f>
        <v>#DIV/0!</v>
      </c>
      <c r="CF8" s="165" t="e">
        <f>Tabla292[[#This Row],[Columna4]]/4.2</f>
        <v>#DIV/0!</v>
      </c>
      <c r="CG8" s="165" t="e">
        <f>Tabla29[[#This Row],[Columna16]]</f>
        <v>#DIV/0!</v>
      </c>
      <c r="CH8" s="165" t="e">
        <f>(Tabla292[[#This Row],[Columna4]]*CH$5/$BY$5)*$CG$4</f>
        <v>#DIV/0!</v>
      </c>
      <c r="CI8" s="165" t="e">
        <f>(Tabla292[[#This Row],[Columna4]]*CI$5/$BY$5)*$CG$4</f>
        <v>#DIV/0!</v>
      </c>
      <c r="CJ8" s="165" t="e">
        <f>(Tabla292[[#This Row],[Columna4]]*CJ$5/$BY$5)*$CG$4</f>
        <v>#DIV/0!</v>
      </c>
      <c r="CK8" s="165" t="e">
        <f>(Tabla292[[#This Row],[Columna4]]*CK$5/$BY$5)*$CG$4</f>
        <v>#DIV/0!</v>
      </c>
      <c r="CL8" s="165" t="e">
        <f>(Tabla292[[#This Row],[Columna4]]*CL$5/$BY$5)*$CG$4</f>
        <v>#DIV/0!</v>
      </c>
      <c r="CM8" s="165" t="e">
        <f>(Tabla292[[#This Row],[Columna4]]*CM$5/$BY$5)*$CG$4</f>
        <v>#DIV/0!</v>
      </c>
      <c r="CN8" s="165" t="e">
        <f>(Tabla292[[#This Row],[Columna4]]*CN$5/$BY$5)*$CG$4</f>
        <v>#DIV/0!</v>
      </c>
      <c r="CO8" s="165" t="e">
        <f>(Tabla292[[#This Row],[Columna4]]*CO$5/$BY$5)*$CG$4</f>
        <v>#DIV/0!</v>
      </c>
      <c r="CP8" s="165" t="e">
        <f>(Tabla292[[#This Row],[Columna4]]*CP$5/$BY$5)*$CG$4</f>
        <v>#DIV/0!</v>
      </c>
      <c r="CQ8" s="165" t="e">
        <f>(Tabla292[[#This Row],[Columna4]]*CQ$5/$BY$5)*$CG$4</f>
        <v>#DIV/0!</v>
      </c>
      <c r="CR8" s="165" t="e">
        <f>(Tabla292[[#This Row],[Columna4]]*CR$5/$BY$5)*$CG$4</f>
        <v>#DIV/0!</v>
      </c>
      <c r="CS8" s="165" t="e">
        <f>(Tabla292[[#This Row],[Columna4]]*CS$5/$BY$5)*$CG$4</f>
        <v>#DIV/0!</v>
      </c>
      <c r="CU8" s="162" t="s">
        <v>77</v>
      </c>
      <c r="CV8" s="162" t="e">
        <f>SUM(CW8:CW12)</f>
        <v>#DIV/0!</v>
      </c>
      <c r="CW8" s="161" t="e">
        <f>$X$6</f>
        <v>#DIV/0!</v>
      </c>
      <c r="CX8" s="95" t="str">
        <f>Tabla2[[#This Row],[Columna1]]</f>
        <v>C1</v>
      </c>
      <c r="CY8" s="165" t="e">
        <f>Tabla2926[[#This Row],[Columna3]]/7</f>
        <v>#DIV/0!</v>
      </c>
      <c r="CZ8" s="165" t="e">
        <f>Tabla2926[[#This Row],[Columna4]]/4.2</f>
        <v>#DIV/0!</v>
      </c>
      <c r="DA8" s="165" t="e">
        <f>Tabla292[[#This Row],[Columna16]]</f>
        <v>#DIV/0!</v>
      </c>
      <c r="DB8" s="165" t="e">
        <f>(Tabla2926[[#This Row],[Columna4]]*DB$5/$CS$5)*$DA$4</f>
        <v>#DIV/0!</v>
      </c>
      <c r="DC8" s="165" t="e">
        <f>(Tabla2926[[#This Row],[Columna4]]*DC$5/$CS$5)*$DA$4</f>
        <v>#DIV/0!</v>
      </c>
      <c r="DD8" s="165" t="e">
        <f>(Tabla2926[[#This Row],[Columna4]]*DD$5/$CS$5)*$DA$4</f>
        <v>#DIV/0!</v>
      </c>
      <c r="DE8" s="165" t="e">
        <f>(Tabla2926[[#This Row],[Columna4]]*DE$5/$CS$5)*$DA$4</f>
        <v>#DIV/0!</v>
      </c>
      <c r="DF8" s="165" t="e">
        <f>(Tabla2926[[#This Row],[Columna4]]*DF$5/$CS$5)*$DA$4</f>
        <v>#DIV/0!</v>
      </c>
      <c r="DG8" s="165" t="e">
        <f>(Tabla2926[[#This Row],[Columna4]]*DG$5/$CS$5)*$DA$4</f>
        <v>#DIV/0!</v>
      </c>
      <c r="DH8" s="165" t="e">
        <f>(Tabla2926[[#This Row],[Columna4]]*DH$5/$CS$5)*$DA$4</f>
        <v>#DIV/0!</v>
      </c>
      <c r="DI8" s="165" t="e">
        <f>(Tabla2926[[#This Row],[Columna4]]*DI$5/$CS$5)*$DA$4</f>
        <v>#DIV/0!</v>
      </c>
      <c r="DJ8" s="165" t="e">
        <f>(Tabla2926[[#This Row],[Columna4]]*DJ$5/$CS$5)*$DA$4</f>
        <v>#DIV/0!</v>
      </c>
      <c r="DK8" s="165" t="e">
        <f>(Tabla2926[[#This Row],[Columna4]]*DK$5/$CS$5)*$DA$4</f>
        <v>#DIV/0!</v>
      </c>
      <c r="DL8" s="165" t="e">
        <f>(Tabla2926[[#This Row],[Columna4]]*DL$5/$CS$5)*$DA$4</f>
        <v>#DIV/0!</v>
      </c>
      <c r="DM8" s="165" t="e">
        <f>(Tabla2926[[#This Row],[Columna4]]*DM$5/$CS$5)*$DA$4</f>
        <v>#DIV/0!</v>
      </c>
      <c r="DO8" s="162" t="s">
        <v>77</v>
      </c>
      <c r="DP8" s="162" t="e">
        <f>SUM(DQ8:DQ12)</f>
        <v>#DIV/0!</v>
      </c>
      <c r="DQ8" s="161" t="e">
        <f>$X$6</f>
        <v>#DIV/0!</v>
      </c>
      <c r="DR8" s="95" t="str">
        <f>Tabla2[[#This Row],[Columna1]]</f>
        <v>C1</v>
      </c>
      <c r="DS8" s="165" t="e">
        <f>Tabla29268[[#This Row],[Columna3]]/7</f>
        <v>#DIV/0!</v>
      </c>
      <c r="DT8" s="165" t="e">
        <f>Tabla29268[[#This Row],[Columna4]]/4.2</f>
        <v>#DIV/0!</v>
      </c>
      <c r="DU8" s="165" t="e">
        <f>Tabla2926[[#This Row],[Columna16]]</f>
        <v>#DIV/0!</v>
      </c>
      <c r="DV8" s="165" t="e">
        <f>(Tabla29268[[#This Row],[Columna4]]*DV$5/$DM$5)*$DU$4</f>
        <v>#DIV/0!</v>
      </c>
      <c r="DW8" s="165" t="e">
        <f>(Tabla29268[[#This Row],[Columna4]]*DW$5/$DM$5)*$DU$4</f>
        <v>#DIV/0!</v>
      </c>
      <c r="DX8" s="165" t="e">
        <f>(Tabla29268[[#This Row],[Columna4]]*DX$5/$DM$5)*$DU$4</f>
        <v>#DIV/0!</v>
      </c>
      <c r="DY8" s="165" t="e">
        <f>(Tabla29268[[#This Row],[Columna4]]*DY$5/$DM$5)*$DU$4</f>
        <v>#DIV/0!</v>
      </c>
      <c r="DZ8" s="165" t="e">
        <f>(Tabla29268[[#This Row],[Columna4]]*DZ$5/$DM$5)*$DU$4</f>
        <v>#DIV/0!</v>
      </c>
      <c r="EA8" s="165" t="e">
        <f>(Tabla29268[[#This Row],[Columna4]]*EA$5/$DM$5)*$DU$4</f>
        <v>#DIV/0!</v>
      </c>
      <c r="EB8" s="165" t="e">
        <f>(Tabla29268[[#This Row],[Columna4]]*EB$5/$DM$5)*$DU$4</f>
        <v>#DIV/0!</v>
      </c>
      <c r="EC8" s="165" t="e">
        <f>(Tabla29268[[#This Row],[Columna4]]*EC$5/$DM$5)*$DU$4</f>
        <v>#DIV/0!</v>
      </c>
      <c r="ED8" s="165" t="e">
        <f>(Tabla29268[[#This Row],[Columna4]]*ED$5/$DM$5)*$DU$4</f>
        <v>#DIV/0!</v>
      </c>
      <c r="EE8" s="165" t="e">
        <f>(Tabla29268[[#This Row],[Columna4]]*EE$5/$DM$5)*$DU$4</f>
        <v>#DIV/0!</v>
      </c>
      <c r="EF8" s="165" t="e">
        <f>(Tabla29268[[#This Row],[Columna4]]*EF$5/$DM$5)*$DU$4</f>
        <v>#DIV/0!</v>
      </c>
      <c r="EG8" s="165" t="e">
        <f>(Tabla29268[[#This Row],[Columna4]]*EG$5/$DM$5)*$DU$4</f>
        <v>#DIV/0!</v>
      </c>
      <c r="EJ8" s="169" t="s">
        <v>118</v>
      </c>
      <c r="EK8" s="170">
        <f>EK6-EK7</f>
        <v>0</v>
      </c>
      <c r="EL8" s="170">
        <f t="shared" ref="EL8:EV8" si="33">EL6-EL7</f>
        <v>0</v>
      </c>
      <c r="EM8" s="170">
        <f t="shared" si="33"/>
        <v>0</v>
      </c>
      <c r="EN8" s="170">
        <f t="shared" si="33"/>
        <v>0</v>
      </c>
      <c r="EO8" s="170">
        <f t="shared" si="33"/>
        <v>0</v>
      </c>
      <c r="EP8" s="170">
        <f t="shared" si="33"/>
        <v>0</v>
      </c>
      <c r="EQ8" s="170">
        <f t="shared" si="33"/>
        <v>0</v>
      </c>
      <c r="ER8" s="170">
        <f t="shared" si="33"/>
        <v>0</v>
      </c>
      <c r="ES8" s="170">
        <f t="shared" si="33"/>
        <v>0</v>
      </c>
      <c r="ET8" s="170">
        <f t="shared" si="33"/>
        <v>0</v>
      </c>
      <c r="EU8" s="170">
        <f t="shared" si="33"/>
        <v>0</v>
      </c>
      <c r="EV8" s="170">
        <f t="shared" si="33"/>
        <v>0</v>
      </c>
      <c r="EW8" s="171">
        <f t="shared" si="14"/>
        <v>0</v>
      </c>
      <c r="EX8" s="123" t="e">
        <f>EW8/$EW$6</f>
        <v>#DIV/0!</v>
      </c>
      <c r="FA8" s="169" t="s">
        <v>118</v>
      </c>
      <c r="FB8" s="170" t="e">
        <f>FB6-FB7</f>
        <v>#DIV/0!</v>
      </c>
      <c r="FC8" s="170" t="e">
        <f t="shared" ref="FC8:FM8" si="34">FC6-FC7</f>
        <v>#DIV/0!</v>
      </c>
      <c r="FD8" s="170" t="e">
        <f t="shared" si="34"/>
        <v>#DIV/0!</v>
      </c>
      <c r="FE8" s="170" t="e">
        <f t="shared" si="34"/>
        <v>#DIV/0!</v>
      </c>
      <c r="FF8" s="170" t="e">
        <f t="shared" si="34"/>
        <v>#DIV/0!</v>
      </c>
      <c r="FG8" s="170" t="e">
        <f t="shared" si="34"/>
        <v>#DIV/0!</v>
      </c>
      <c r="FH8" s="170" t="e">
        <f t="shared" si="34"/>
        <v>#DIV/0!</v>
      </c>
      <c r="FI8" s="170" t="e">
        <f t="shared" si="34"/>
        <v>#DIV/0!</v>
      </c>
      <c r="FJ8" s="170" t="e">
        <f t="shared" si="34"/>
        <v>#DIV/0!</v>
      </c>
      <c r="FK8" s="170" t="e">
        <f t="shared" si="34"/>
        <v>#DIV/0!</v>
      </c>
      <c r="FL8" s="170" t="e">
        <f t="shared" si="34"/>
        <v>#DIV/0!</v>
      </c>
      <c r="FM8" s="170" t="e">
        <f t="shared" si="34"/>
        <v>#DIV/0!</v>
      </c>
      <c r="FN8" s="171" t="e">
        <f t="shared" si="16"/>
        <v>#DIV/0!</v>
      </c>
      <c r="FO8" s="124" t="e">
        <f t="shared" ref="FO8:FO10" si="35">FN8/$FN$6</f>
        <v>#DIV/0!</v>
      </c>
      <c r="FP8" s="124" t="e">
        <f>FN8/EW8-1</f>
        <v>#DIV/0!</v>
      </c>
      <c r="FQ8" s="103">
        <f>FQ7+1</f>
        <v>2</v>
      </c>
      <c r="FR8" s="103" t="s">
        <v>119</v>
      </c>
      <c r="FS8" s="187">
        <v>0</v>
      </c>
      <c r="FT8" s="187">
        <v>0</v>
      </c>
      <c r="FU8" s="187">
        <v>0</v>
      </c>
      <c r="FV8" s="187">
        <v>0</v>
      </c>
      <c r="FW8" s="187">
        <v>0</v>
      </c>
      <c r="FX8" s="187">
        <v>0</v>
      </c>
      <c r="FY8" s="187">
        <v>0</v>
      </c>
      <c r="FZ8" s="187">
        <v>0</v>
      </c>
      <c r="GA8" s="187">
        <v>0</v>
      </c>
      <c r="GB8" s="187">
        <v>0</v>
      </c>
      <c r="GC8" s="187">
        <v>0</v>
      </c>
      <c r="GD8" s="187">
        <v>0</v>
      </c>
      <c r="GE8" s="188">
        <f>SUM(FS8:GD8)</f>
        <v>0</v>
      </c>
      <c r="GF8" s="189" t="e">
        <f t="shared" si="4"/>
        <v>#DIV/0!</v>
      </c>
      <c r="GI8" s="91"/>
      <c r="GJ8" s="16" t="s">
        <v>120</v>
      </c>
      <c r="GK8" s="17"/>
      <c r="GL8" s="18"/>
      <c r="GM8" s="19">
        <f>GK8*GL8</f>
        <v>0</v>
      </c>
      <c r="GN8" s="7"/>
      <c r="GO8" s="8"/>
      <c r="GR8" s="190" t="s">
        <v>121</v>
      </c>
      <c r="GS8" s="175">
        <f>GS13*15%</f>
        <v>0</v>
      </c>
      <c r="GT8" s="175"/>
      <c r="GU8" s="175">
        <f>GU13*15%</f>
        <v>0</v>
      </c>
      <c r="GV8" s="175"/>
      <c r="GW8" s="175">
        <f>GW13*15%</f>
        <v>0</v>
      </c>
      <c r="GX8" s="175"/>
      <c r="GY8" s="175">
        <f>GY13*15%</f>
        <v>0</v>
      </c>
      <c r="GZ8" s="175"/>
      <c r="HA8" s="175">
        <f>HA13*15%</f>
        <v>0</v>
      </c>
      <c r="HB8" s="175"/>
      <c r="HC8" s="175">
        <f>HC13*15%</f>
        <v>0</v>
      </c>
      <c r="HD8" s="175"/>
      <c r="HE8" s="175">
        <f>HE13*15%</f>
        <v>0</v>
      </c>
      <c r="HF8" s="175"/>
      <c r="HG8" s="175">
        <f>HG13*15%</f>
        <v>0</v>
      </c>
      <c r="HH8" s="175"/>
      <c r="HI8" s="175">
        <f>HI13*15%</f>
        <v>0</v>
      </c>
      <c r="HJ8" s="175"/>
      <c r="HK8" s="175">
        <f>HK13*15%</f>
        <v>0</v>
      </c>
      <c r="HL8" s="175"/>
      <c r="HM8" s="175">
        <f>HM13*15%</f>
        <v>0</v>
      </c>
      <c r="HN8" s="175"/>
      <c r="HO8" s="175">
        <f>HO13*15%</f>
        <v>0</v>
      </c>
      <c r="HP8" s="175"/>
      <c r="HQ8" s="193">
        <f>GS8+GU8+GW8+GY8+HA8+HC8+HE8+HG8+HI8+HK8+HM8+HO8</f>
        <v>0</v>
      </c>
      <c r="HR8" s="147"/>
    </row>
    <row r="9" spans="2:226" ht="14.4" customHeight="1" x14ac:dyDescent="0.3">
      <c r="B9" s="195" t="str">
        <f>IF(B8="Enero","Febrero",IF(B8="Febrero","Marzo",IF(B8="Marzo","Abril",IF(B8="Abril","Mayo",IF(B8="Mayo","Junio",IF(B8="Junio","Julio",IF(B8="Julio","Agosto",IF(B8="Agosto","Septiembre",IF(B8="Septiembre","Octubre",IF(B8="Octubre","Noviembre",IF(B8="Noviembre","Diciembre",IF(B8="Diciembre","Enero"))))))))))))</f>
        <v>Mayo</v>
      </c>
      <c r="C9" s="194" t="e">
        <f t="shared" ref="C9:C10" si="36">C35</f>
        <v>#DIV/0!</v>
      </c>
      <c r="D9" s="195" t="s">
        <v>54</v>
      </c>
      <c r="E9" s="196">
        <f>E8</f>
        <v>0</v>
      </c>
      <c r="F9" s="197">
        <f t="shared" si="18"/>
        <v>0</v>
      </c>
      <c r="G9" s="198">
        <f>G8</f>
        <v>0</v>
      </c>
      <c r="H9" s="198">
        <f t="shared" ref="H9:H19" si="37">+G9+H8</f>
        <v>0</v>
      </c>
      <c r="I9" s="199">
        <f t="shared" ref="I9:I19" si="38">IF(J26&gt;100%,100%,J26)</f>
        <v>1</v>
      </c>
      <c r="J9" s="200">
        <f t="shared" ref="J9:J19" si="39">(G9*I9)*$B$6</f>
        <v>0</v>
      </c>
      <c r="K9" s="201">
        <f>+J9+K8</f>
        <v>0</v>
      </c>
      <c r="L9" s="202">
        <f t="shared" ref="L9:L19" si="40">G26</f>
        <v>0</v>
      </c>
      <c r="M9" s="203">
        <f t="shared" ref="M9:M19" si="41">J9/30.42</f>
        <v>0</v>
      </c>
      <c r="N9" s="197">
        <f t="shared" ref="N9:N19" si="42">L9/30.42</f>
        <v>0</v>
      </c>
      <c r="O9" s="204" t="e">
        <f t="shared" ref="O9:O19" si="43">P9*I9</f>
        <v>#DIV/0!</v>
      </c>
      <c r="P9" s="205" t="e">
        <f t="shared" ref="P9:P19" si="44">N9*E9/F9</f>
        <v>#DIV/0!</v>
      </c>
      <c r="R9" s="158">
        <f t="shared" si="5"/>
        <v>0</v>
      </c>
      <c r="S9" s="158">
        <f t="shared" si="6"/>
        <v>0</v>
      </c>
      <c r="T9" s="158">
        <f t="shared" si="7"/>
        <v>0</v>
      </c>
      <c r="U9" s="158">
        <f t="shared" si="8"/>
        <v>0</v>
      </c>
      <c r="V9" s="159" t="s">
        <v>583</v>
      </c>
      <c r="W9" s="160">
        <f t="shared" si="9"/>
        <v>0</v>
      </c>
      <c r="X9" s="161" t="e">
        <f t="shared" si="2"/>
        <v>#DIV/0!</v>
      </c>
      <c r="Y9" s="162"/>
      <c r="Z9" s="162"/>
      <c r="AA9" s="332">
        <v>0</v>
      </c>
      <c r="AB9" s="335">
        <v>0</v>
      </c>
      <c r="AC9" s="163"/>
      <c r="AD9" s="164" t="str">
        <f t="shared" si="10"/>
        <v>Julio</v>
      </c>
      <c r="AE9" s="165">
        <f>Tabla2[[#Totals],[Columna8]]</f>
        <v>0</v>
      </c>
      <c r="AF9" s="165" t="e">
        <f>Tabla29[[#Totals],[Columna8]]</f>
        <v>#DIV/0!</v>
      </c>
      <c r="AG9" s="165" t="e">
        <f>Tabla292[[#Totals],[Columna8]]</f>
        <v>#DIV/0!</v>
      </c>
      <c r="AH9" s="165" t="e">
        <f>Tabla2926[[#Totals],[Columna8]]</f>
        <v>#DIV/0!</v>
      </c>
      <c r="AI9" s="165" t="e">
        <f>Tabla29268[[#Totals],[Columna8]]</f>
        <v>#DIV/0!</v>
      </c>
      <c r="AJ9" s="166" t="e">
        <f t="shared" si="11"/>
        <v>#DIV/0!</v>
      </c>
      <c r="AK9" s="167" t="e">
        <f t="shared" si="12"/>
        <v>#DIV/0!</v>
      </c>
      <c r="AM9" s="162"/>
      <c r="AN9" s="162"/>
      <c r="AO9" s="161" t="e">
        <f>$X$7</f>
        <v>#DIV/0!</v>
      </c>
      <c r="AP9" s="95" t="str">
        <f t="shared" si="19"/>
        <v>C2</v>
      </c>
      <c r="AQ9" s="165">
        <f t="shared" si="20"/>
        <v>0</v>
      </c>
      <c r="AR9" s="165">
        <f t="shared" si="20"/>
        <v>0</v>
      </c>
      <c r="AS9" s="165">
        <f t="shared" si="20"/>
        <v>0</v>
      </c>
      <c r="AT9" s="165">
        <f t="shared" si="21"/>
        <v>0</v>
      </c>
      <c r="AU9" s="165">
        <f t="shared" si="22"/>
        <v>0</v>
      </c>
      <c r="AV9" s="165">
        <f t="shared" si="23"/>
        <v>0</v>
      </c>
      <c r="AW9" s="165">
        <f t="shared" si="24"/>
        <v>0</v>
      </c>
      <c r="AX9" s="165">
        <f t="shared" si="25"/>
        <v>0</v>
      </c>
      <c r="AY9" s="165">
        <f t="shared" si="26"/>
        <v>0</v>
      </c>
      <c r="AZ9" s="165">
        <f t="shared" si="27"/>
        <v>0</v>
      </c>
      <c r="BA9" s="165">
        <f t="shared" si="28"/>
        <v>0</v>
      </c>
      <c r="BB9" s="165">
        <f t="shared" si="29"/>
        <v>0</v>
      </c>
      <c r="BC9" s="165">
        <f t="shared" si="30"/>
        <v>0</v>
      </c>
      <c r="BD9" s="165">
        <f t="shared" si="31"/>
        <v>0</v>
      </c>
      <c r="BE9" s="165">
        <f t="shared" si="32"/>
        <v>0</v>
      </c>
      <c r="BG9" s="162"/>
      <c r="BH9" s="162"/>
      <c r="BI9" s="161" t="e">
        <f>$X$7</f>
        <v>#DIV/0!</v>
      </c>
      <c r="BJ9" s="95" t="str">
        <f>Tabla2[[#This Row],[Columna1]]</f>
        <v>C2</v>
      </c>
      <c r="BK9" s="165">
        <f>Tabla29[[#This Row],[Columna3]]/7</f>
        <v>0</v>
      </c>
      <c r="BL9" s="165">
        <f>Tabla29[[#This Row],[Columna4]]/4.2</f>
        <v>0</v>
      </c>
      <c r="BM9" s="165">
        <f>Tabla2[[#This Row],[Columna16]]</f>
        <v>0</v>
      </c>
      <c r="BN9" s="165" t="e">
        <f>(Tabla29[[#This Row],[Columna4]]*BN$5/$BE$5)*$BM$4</f>
        <v>#DIV/0!</v>
      </c>
      <c r="BO9" s="165" t="e">
        <f>(Tabla29[[#This Row],[Columna4]]*BO$5/$BE$5)*$BM$4</f>
        <v>#DIV/0!</v>
      </c>
      <c r="BP9" s="165" t="e">
        <f>(Tabla29[[#This Row],[Columna4]]*BP$5/$BE$5)*$BM$4</f>
        <v>#DIV/0!</v>
      </c>
      <c r="BQ9" s="165" t="e">
        <f>(Tabla29[[#This Row],[Columna4]]*BQ$5/$BE$5)*$BM$4</f>
        <v>#DIV/0!</v>
      </c>
      <c r="BR9" s="165" t="e">
        <f>(Tabla29[[#This Row],[Columna4]]*BR$5/$BE$5)*$BM$4</f>
        <v>#DIV/0!</v>
      </c>
      <c r="BS9" s="165" t="e">
        <f>(Tabla29[[#This Row],[Columna4]]*BS$5/$BE$5)*$BM$4</f>
        <v>#DIV/0!</v>
      </c>
      <c r="BT9" s="165" t="e">
        <f>(Tabla29[[#This Row],[Columna4]]*BT$5/$BE$5)*$BM$4</f>
        <v>#DIV/0!</v>
      </c>
      <c r="BU9" s="165" t="e">
        <f>(Tabla29[[#This Row],[Columna4]]*BU$5/$BE$5)*$BM$4</f>
        <v>#DIV/0!</v>
      </c>
      <c r="BV9" s="165" t="e">
        <f>(Tabla29[[#This Row],[Columna4]]*BV$5/$BE$5)*$BM$4</f>
        <v>#DIV/0!</v>
      </c>
      <c r="BW9" s="165" t="e">
        <f>(Tabla29[[#This Row],[Columna4]]*BW$5/$BE$5)*$BM$4</f>
        <v>#DIV/0!</v>
      </c>
      <c r="BX9" s="165" t="e">
        <f>(Tabla29[[#This Row],[Columna4]]*BX$5/$BE$5)*$BM$4</f>
        <v>#DIV/0!</v>
      </c>
      <c r="BY9" s="165" t="e">
        <f>(Tabla29[[#This Row],[Columna4]]*BY$5/$BE$5)*$BM$4</f>
        <v>#DIV/0!</v>
      </c>
      <c r="CA9" s="162"/>
      <c r="CB9" s="162"/>
      <c r="CC9" s="161" t="e">
        <f>$X$7</f>
        <v>#DIV/0!</v>
      </c>
      <c r="CD9" s="95" t="str">
        <f>Tabla2[[#This Row],[Columna1]]</f>
        <v>C2</v>
      </c>
      <c r="CE9" s="165" t="e">
        <f>Tabla292[[#This Row],[Columna3]]/7</f>
        <v>#DIV/0!</v>
      </c>
      <c r="CF9" s="165" t="e">
        <f>Tabla292[[#This Row],[Columna4]]/4.2</f>
        <v>#DIV/0!</v>
      </c>
      <c r="CG9" s="165" t="e">
        <f>Tabla29[[#This Row],[Columna16]]</f>
        <v>#DIV/0!</v>
      </c>
      <c r="CH9" s="165" t="e">
        <f>(Tabla292[[#This Row],[Columna4]]*CH$5/$BY$5)*$CG$4</f>
        <v>#DIV/0!</v>
      </c>
      <c r="CI9" s="165" t="e">
        <f>(Tabla292[[#This Row],[Columna4]]*CI$5/$BY$5)*$CG$4</f>
        <v>#DIV/0!</v>
      </c>
      <c r="CJ9" s="165" t="e">
        <f>(Tabla292[[#This Row],[Columna4]]*CJ$5/$BY$5)*$CG$4</f>
        <v>#DIV/0!</v>
      </c>
      <c r="CK9" s="165" t="e">
        <f>(Tabla292[[#This Row],[Columna4]]*CK$5/$BY$5)*$CG$4</f>
        <v>#DIV/0!</v>
      </c>
      <c r="CL9" s="165" t="e">
        <f>(Tabla292[[#This Row],[Columna4]]*CL$5/$BY$5)*$CG$4</f>
        <v>#DIV/0!</v>
      </c>
      <c r="CM9" s="165" t="e">
        <f>(Tabla292[[#This Row],[Columna4]]*CM$5/$BY$5)*$CG$4</f>
        <v>#DIV/0!</v>
      </c>
      <c r="CN9" s="165" t="e">
        <f>(Tabla292[[#This Row],[Columna4]]*CN$5/$BY$5)*$CG$4</f>
        <v>#DIV/0!</v>
      </c>
      <c r="CO9" s="165" t="e">
        <f>(Tabla292[[#This Row],[Columna4]]*CO$5/$BY$5)*$CG$4</f>
        <v>#DIV/0!</v>
      </c>
      <c r="CP9" s="165" t="e">
        <f>(Tabla292[[#This Row],[Columna4]]*CP$5/$BY$5)*$CG$4</f>
        <v>#DIV/0!</v>
      </c>
      <c r="CQ9" s="165" t="e">
        <f>(Tabla292[[#This Row],[Columna4]]*CQ$5/$BY$5)*$CG$4</f>
        <v>#DIV/0!</v>
      </c>
      <c r="CR9" s="165" t="e">
        <f>(Tabla292[[#This Row],[Columna4]]*CR$5/$BY$5)*$CG$4</f>
        <v>#DIV/0!</v>
      </c>
      <c r="CS9" s="165" t="e">
        <f>(Tabla292[[#This Row],[Columna4]]*CS$5/$BY$5)*$CG$4</f>
        <v>#DIV/0!</v>
      </c>
      <c r="CU9" s="162"/>
      <c r="CV9" s="162"/>
      <c r="CW9" s="161" t="e">
        <f>$X$7</f>
        <v>#DIV/0!</v>
      </c>
      <c r="CX9" s="95" t="str">
        <f>Tabla2[[#This Row],[Columna1]]</f>
        <v>C2</v>
      </c>
      <c r="CY9" s="165" t="e">
        <f>Tabla2926[[#This Row],[Columna3]]/7</f>
        <v>#DIV/0!</v>
      </c>
      <c r="CZ9" s="165" t="e">
        <f>Tabla2926[[#This Row],[Columna4]]/4.2</f>
        <v>#DIV/0!</v>
      </c>
      <c r="DA9" s="165" t="e">
        <f>Tabla292[[#This Row],[Columna16]]</f>
        <v>#DIV/0!</v>
      </c>
      <c r="DB9" s="165" t="e">
        <f>(Tabla2926[[#This Row],[Columna4]]*DB$5/$CS$5)*$DA$4</f>
        <v>#DIV/0!</v>
      </c>
      <c r="DC9" s="165" t="e">
        <f>(Tabla2926[[#This Row],[Columna4]]*DC$5/$CS$5)*$DA$4</f>
        <v>#DIV/0!</v>
      </c>
      <c r="DD9" s="165" t="e">
        <f>(Tabla2926[[#This Row],[Columna4]]*DD$5/$CS$5)*$DA$4</f>
        <v>#DIV/0!</v>
      </c>
      <c r="DE9" s="165" t="e">
        <f>(Tabla2926[[#This Row],[Columna4]]*DE$5/$CS$5)*$DA$4</f>
        <v>#DIV/0!</v>
      </c>
      <c r="DF9" s="165" t="e">
        <f>(Tabla2926[[#This Row],[Columna4]]*DF$5/$CS$5)*$DA$4</f>
        <v>#DIV/0!</v>
      </c>
      <c r="DG9" s="165" t="e">
        <f>(Tabla2926[[#This Row],[Columna4]]*DG$5/$CS$5)*$DA$4</f>
        <v>#DIV/0!</v>
      </c>
      <c r="DH9" s="165" t="e">
        <f>(Tabla2926[[#This Row],[Columna4]]*DH$5/$CS$5)*$DA$4</f>
        <v>#DIV/0!</v>
      </c>
      <c r="DI9" s="165" t="e">
        <f>(Tabla2926[[#This Row],[Columna4]]*DI$5/$CS$5)*$DA$4</f>
        <v>#DIV/0!</v>
      </c>
      <c r="DJ9" s="165" t="e">
        <f>(Tabla2926[[#This Row],[Columna4]]*DJ$5/$CS$5)*$DA$4</f>
        <v>#DIV/0!</v>
      </c>
      <c r="DK9" s="165" t="e">
        <f>(Tabla2926[[#This Row],[Columna4]]*DK$5/$CS$5)*$DA$4</f>
        <v>#DIV/0!</v>
      </c>
      <c r="DL9" s="165" t="e">
        <f>(Tabla2926[[#This Row],[Columna4]]*DL$5/$CS$5)*$DA$4</f>
        <v>#DIV/0!</v>
      </c>
      <c r="DM9" s="165" t="e">
        <f>(Tabla2926[[#This Row],[Columna4]]*DM$5/$CS$5)*$DA$4</f>
        <v>#DIV/0!</v>
      </c>
      <c r="DO9" s="162"/>
      <c r="DP9" s="162"/>
      <c r="DQ9" s="161" t="e">
        <f>$X$7</f>
        <v>#DIV/0!</v>
      </c>
      <c r="DR9" s="95" t="str">
        <f>Tabla2[[#This Row],[Columna1]]</f>
        <v>C2</v>
      </c>
      <c r="DS9" s="165" t="e">
        <f>Tabla29268[[#This Row],[Columna3]]/7</f>
        <v>#DIV/0!</v>
      </c>
      <c r="DT9" s="165" t="e">
        <f>Tabla29268[[#This Row],[Columna4]]/4.2</f>
        <v>#DIV/0!</v>
      </c>
      <c r="DU9" s="165" t="e">
        <f>Tabla2926[[#This Row],[Columna16]]</f>
        <v>#DIV/0!</v>
      </c>
      <c r="DV9" s="165" t="e">
        <f>(Tabla29268[[#This Row],[Columna4]]*DV$5/$DM$5)*$DU$4</f>
        <v>#DIV/0!</v>
      </c>
      <c r="DW9" s="165" t="e">
        <f>(Tabla29268[[#This Row],[Columna4]]*DW$5/$DM$5)*$DU$4</f>
        <v>#DIV/0!</v>
      </c>
      <c r="DX9" s="165" t="e">
        <f>(Tabla29268[[#This Row],[Columna4]]*DX$5/$DM$5)*$DU$4</f>
        <v>#DIV/0!</v>
      </c>
      <c r="DY9" s="165" t="e">
        <f>(Tabla29268[[#This Row],[Columna4]]*DY$5/$DM$5)*$DU$4</f>
        <v>#DIV/0!</v>
      </c>
      <c r="DZ9" s="165" t="e">
        <f>(Tabla29268[[#This Row],[Columna4]]*DZ$5/$DM$5)*$DU$4</f>
        <v>#DIV/0!</v>
      </c>
      <c r="EA9" s="165" t="e">
        <f>(Tabla29268[[#This Row],[Columna4]]*EA$5/$DM$5)*$DU$4</f>
        <v>#DIV/0!</v>
      </c>
      <c r="EB9" s="165" t="e">
        <f>(Tabla29268[[#This Row],[Columna4]]*EB$5/$DM$5)*$DU$4</f>
        <v>#DIV/0!</v>
      </c>
      <c r="EC9" s="165" t="e">
        <f>(Tabla29268[[#This Row],[Columna4]]*EC$5/$DM$5)*$DU$4</f>
        <v>#DIV/0!</v>
      </c>
      <c r="ED9" s="165" t="e">
        <f>(Tabla29268[[#This Row],[Columna4]]*ED$5/$DM$5)*$DU$4</f>
        <v>#DIV/0!</v>
      </c>
      <c r="EE9" s="165" t="e">
        <f>(Tabla29268[[#This Row],[Columna4]]*EE$5/$DM$5)*$DU$4</f>
        <v>#DIV/0!</v>
      </c>
      <c r="EF9" s="165" t="e">
        <f>(Tabla29268[[#This Row],[Columna4]]*EF$5/$DM$5)*$DU$4</f>
        <v>#DIV/0!</v>
      </c>
      <c r="EG9" s="165" t="e">
        <f>(Tabla29268[[#This Row],[Columna4]]*EG$5/$DM$5)*$DU$4</f>
        <v>#DIV/0!</v>
      </c>
      <c r="EJ9" s="184" t="s">
        <v>122</v>
      </c>
      <c r="EK9" s="185">
        <f t="shared" ref="EK9:EV9" si="45">EK6*EK380</f>
        <v>0</v>
      </c>
      <c r="EL9" s="185">
        <f t="shared" si="45"/>
        <v>0</v>
      </c>
      <c r="EM9" s="185">
        <f t="shared" si="45"/>
        <v>0</v>
      </c>
      <c r="EN9" s="185">
        <f t="shared" si="45"/>
        <v>0</v>
      </c>
      <c r="EO9" s="185">
        <f t="shared" si="45"/>
        <v>0</v>
      </c>
      <c r="EP9" s="185">
        <f t="shared" si="45"/>
        <v>0</v>
      </c>
      <c r="EQ9" s="185">
        <f t="shared" si="45"/>
        <v>0</v>
      </c>
      <c r="ER9" s="185">
        <f t="shared" si="45"/>
        <v>0</v>
      </c>
      <c r="ES9" s="185">
        <f t="shared" si="45"/>
        <v>0</v>
      </c>
      <c r="ET9" s="185">
        <f t="shared" si="45"/>
        <v>0</v>
      </c>
      <c r="EU9" s="185">
        <f t="shared" si="45"/>
        <v>0</v>
      </c>
      <c r="EV9" s="185">
        <f t="shared" si="45"/>
        <v>0</v>
      </c>
      <c r="EW9" s="171">
        <f t="shared" si="14"/>
        <v>0</v>
      </c>
      <c r="EX9" s="123" t="e">
        <f>EW9/$EW$6</f>
        <v>#DIV/0!</v>
      </c>
      <c r="FA9" s="184" t="s">
        <v>122</v>
      </c>
      <c r="FB9" s="185" t="e">
        <f>EK380*FB6</f>
        <v>#DIV/0!</v>
      </c>
      <c r="FC9" s="185" t="e">
        <f t="shared" ref="FC9:FM9" si="46">EL380*FC6</f>
        <v>#DIV/0!</v>
      </c>
      <c r="FD9" s="185" t="e">
        <f t="shared" si="46"/>
        <v>#DIV/0!</v>
      </c>
      <c r="FE9" s="185" t="e">
        <f t="shared" si="46"/>
        <v>#DIV/0!</v>
      </c>
      <c r="FF9" s="185" t="e">
        <f t="shared" si="46"/>
        <v>#DIV/0!</v>
      </c>
      <c r="FG9" s="185" t="e">
        <f t="shared" si="46"/>
        <v>#DIV/0!</v>
      </c>
      <c r="FH9" s="185" t="e">
        <f t="shared" si="46"/>
        <v>#DIV/0!</v>
      </c>
      <c r="FI9" s="185" t="e">
        <f t="shared" si="46"/>
        <v>#DIV/0!</v>
      </c>
      <c r="FJ9" s="185" t="e">
        <f t="shared" si="46"/>
        <v>#DIV/0!</v>
      </c>
      <c r="FK9" s="185" t="e">
        <f t="shared" si="46"/>
        <v>#DIV/0!</v>
      </c>
      <c r="FL9" s="185" t="e">
        <f t="shared" si="46"/>
        <v>#DIV/0!</v>
      </c>
      <c r="FM9" s="185" t="e">
        <f t="shared" si="46"/>
        <v>#DIV/0!</v>
      </c>
      <c r="FN9" s="171" t="e">
        <f t="shared" si="16"/>
        <v>#DIV/0!</v>
      </c>
      <c r="FO9" s="124" t="e">
        <f t="shared" si="35"/>
        <v>#DIV/0!</v>
      </c>
      <c r="FQ9" s="103">
        <f>FQ8+1</f>
        <v>3</v>
      </c>
      <c r="FR9" s="103" t="s">
        <v>123</v>
      </c>
      <c r="FS9" s="187">
        <v>0</v>
      </c>
      <c r="FT9" s="187">
        <v>0</v>
      </c>
      <c r="FU9" s="187">
        <v>0</v>
      </c>
      <c r="FV9" s="187">
        <v>0</v>
      </c>
      <c r="FW9" s="187">
        <v>0</v>
      </c>
      <c r="FX9" s="187">
        <v>0</v>
      </c>
      <c r="FY9" s="187">
        <v>0</v>
      </c>
      <c r="FZ9" s="187">
        <v>0</v>
      </c>
      <c r="GA9" s="187">
        <v>0</v>
      </c>
      <c r="GB9" s="187">
        <v>0</v>
      </c>
      <c r="GC9" s="187">
        <v>0</v>
      </c>
      <c r="GD9" s="187">
        <v>0</v>
      </c>
      <c r="GE9" s="188">
        <f>SUM(FS9:GD9)</f>
        <v>0</v>
      </c>
      <c r="GF9" s="189" t="e">
        <f t="shared" si="4"/>
        <v>#DIV/0!</v>
      </c>
      <c r="GI9" s="21" t="s">
        <v>65</v>
      </c>
      <c r="GJ9" s="22"/>
      <c r="GK9" s="23">
        <f>SUM(GK6:GK8)</f>
        <v>0</v>
      </c>
      <c r="GL9" s="24">
        <f>SUM(GL6:GL8)</f>
        <v>700</v>
      </c>
      <c r="GM9" s="25">
        <f>SUM(GM6:GM8)</f>
        <v>0</v>
      </c>
      <c r="GN9" s="26">
        <f>(GN6*GK6)+(GN7*GK7)</f>
        <v>0</v>
      </c>
      <c r="GO9" s="27"/>
      <c r="GP9" s="342">
        <v>36</v>
      </c>
      <c r="GR9" s="190" t="s">
        <v>124</v>
      </c>
      <c r="GS9" s="175">
        <f>(GS13/(100%-GT11))</f>
        <v>0</v>
      </c>
      <c r="GT9" s="192">
        <v>1</v>
      </c>
      <c r="GU9" s="175">
        <f>(GU13/(100%-GV11))</f>
        <v>0</v>
      </c>
      <c r="GV9" s="192">
        <v>1</v>
      </c>
      <c r="GW9" s="175">
        <f>(GW13/(100%-GX11))</f>
        <v>0</v>
      </c>
      <c r="GX9" s="192">
        <v>1</v>
      </c>
      <c r="GY9" s="175">
        <f>(GY13/(100%-GZ11))</f>
        <v>0</v>
      </c>
      <c r="GZ9" s="192">
        <v>1</v>
      </c>
      <c r="HA9" s="175">
        <f>(HA13/(100%-HB11))</f>
        <v>0</v>
      </c>
      <c r="HB9" s="192">
        <v>1</v>
      </c>
      <c r="HC9" s="175">
        <f>(HC13/(100%-HD11))</f>
        <v>0</v>
      </c>
      <c r="HD9" s="192">
        <v>1</v>
      </c>
      <c r="HE9" s="175">
        <f>(HE13/(100%-HF11))</f>
        <v>0</v>
      </c>
      <c r="HF9" s="192">
        <v>1</v>
      </c>
      <c r="HG9" s="175">
        <f>(HG13/(100%-HH11))</f>
        <v>0</v>
      </c>
      <c r="HH9" s="192">
        <v>1</v>
      </c>
      <c r="HI9" s="175">
        <f>(HI13/(100%-HJ11))</f>
        <v>0</v>
      </c>
      <c r="HJ9" s="192">
        <v>1</v>
      </c>
      <c r="HK9" s="175">
        <f>(HK13/(100%-HL11))</f>
        <v>0</v>
      </c>
      <c r="HL9" s="192">
        <v>1</v>
      </c>
      <c r="HM9" s="175">
        <f>(HM13/(100%-HN11))</f>
        <v>0</v>
      </c>
      <c r="HN9" s="192">
        <v>1</v>
      </c>
      <c r="HO9" s="175">
        <f>(HO13/(100%-HP11))</f>
        <v>0</v>
      </c>
      <c r="HP9" s="192">
        <v>1</v>
      </c>
      <c r="HQ9" s="193">
        <f>GS9+GU9+GW9+GY9+HA9+HC9+HE9+HG9+HI9+HK9+HM9+HO9</f>
        <v>0</v>
      </c>
      <c r="HR9" s="192">
        <v>1</v>
      </c>
    </row>
    <row r="10" spans="2:226" ht="14.4" customHeight="1" x14ac:dyDescent="0.3">
      <c r="B10" s="195" t="str">
        <f>IF(B9="Enero","Febrero",IF(B9="Febrero","Marzo",IF(B9="Marzo","Abril",IF(B9="Abril","Mayo",IF(B9="Mayo","Junio",IF(B9="Junio","Julio",IF(B9="Julio","Agosto",IF(B9="Agosto","Septiembre",IF(B9="Septiembre","Octubre",IF(B9="Octubre","Noviembre",IF(B9="Noviembre","Diciembre",IF(B9="Diciembre","Enero"))))))))))))</f>
        <v>Junio</v>
      </c>
      <c r="C10" s="194" t="e">
        <f t="shared" si="36"/>
        <v>#DIV/0!</v>
      </c>
      <c r="D10" s="195" t="s">
        <v>55</v>
      </c>
      <c r="E10" s="196">
        <f t="shared" ref="E10:E19" si="47">E9</f>
        <v>0</v>
      </c>
      <c r="F10" s="197">
        <f t="shared" si="18"/>
        <v>0</v>
      </c>
      <c r="G10" s="198">
        <f t="shared" ref="G10:G19" si="48">G9</f>
        <v>0</v>
      </c>
      <c r="H10" s="198">
        <f t="shared" si="37"/>
        <v>0</v>
      </c>
      <c r="I10" s="199">
        <f t="shared" si="38"/>
        <v>1</v>
      </c>
      <c r="J10" s="200">
        <f t="shared" si="39"/>
        <v>0</v>
      </c>
      <c r="K10" s="201">
        <f t="shared" ref="K10:K19" si="49">+J10+K9</f>
        <v>0</v>
      </c>
      <c r="L10" s="202">
        <f t="shared" si="40"/>
        <v>0</v>
      </c>
      <c r="M10" s="203">
        <f t="shared" si="41"/>
        <v>0</v>
      </c>
      <c r="N10" s="197">
        <f t="shared" si="42"/>
        <v>0</v>
      </c>
      <c r="O10" s="204" t="e">
        <f t="shared" si="43"/>
        <v>#DIV/0!</v>
      </c>
      <c r="P10" s="205" t="e">
        <f t="shared" si="44"/>
        <v>#DIV/0!</v>
      </c>
      <c r="R10" s="158">
        <f t="shared" si="5"/>
        <v>0</v>
      </c>
      <c r="S10" s="158">
        <f t="shared" si="6"/>
        <v>0</v>
      </c>
      <c r="T10" s="158">
        <f t="shared" si="7"/>
        <v>0</v>
      </c>
      <c r="U10" s="158">
        <f t="shared" si="8"/>
        <v>0</v>
      </c>
      <c r="V10" s="159" t="s">
        <v>584</v>
      </c>
      <c r="W10" s="160">
        <f t="shared" si="9"/>
        <v>0</v>
      </c>
      <c r="X10" s="161" t="e">
        <f t="shared" si="2"/>
        <v>#DIV/0!</v>
      </c>
      <c r="Y10" s="162"/>
      <c r="Z10" s="162"/>
      <c r="AA10" s="332">
        <v>0</v>
      </c>
      <c r="AB10" s="335">
        <v>0</v>
      </c>
      <c r="AC10" s="163"/>
      <c r="AD10" s="164" t="str">
        <f t="shared" si="10"/>
        <v>Agosto</v>
      </c>
      <c r="AE10" s="165">
        <f>Tabla2[[#Totals],[Columna9]]</f>
        <v>0</v>
      </c>
      <c r="AF10" s="165" t="e">
        <f>Tabla29[[#Totals],[Columna9]]</f>
        <v>#DIV/0!</v>
      </c>
      <c r="AG10" s="165" t="e">
        <f>Tabla292[[#Totals],[Columna9]]</f>
        <v>#DIV/0!</v>
      </c>
      <c r="AH10" s="165" t="e">
        <f>Tabla2926[[#Totals],[Columna9]]</f>
        <v>#DIV/0!</v>
      </c>
      <c r="AI10" s="165" t="e">
        <f>Tabla29268[[#Totals],[Columna9]]</f>
        <v>#DIV/0!</v>
      </c>
      <c r="AJ10" s="166" t="e">
        <f t="shared" si="11"/>
        <v>#DIV/0!</v>
      </c>
      <c r="AK10" s="167" t="e">
        <f t="shared" si="12"/>
        <v>#DIV/0!</v>
      </c>
      <c r="AM10" s="162"/>
      <c r="AN10" s="162"/>
      <c r="AO10" s="161" t="e">
        <f>$X$8</f>
        <v>#DIV/0!</v>
      </c>
      <c r="AP10" s="95" t="str">
        <f t="shared" si="19"/>
        <v>C3</v>
      </c>
      <c r="AQ10" s="165">
        <f t="shared" si="20"/>
        <v>0</v>
      </c>
      <c r="AR10" s="165">
        <f t="shared" si="20"/>
        <v>0</v>
      </c>
      <c r="AS10" s="165">
        <f t="shared" si="20"/>
        <v>0</v>
      </c>
      <c r="AT10" s="165">
        <f t="shared" si="21"/>
        <v>0</v>
      </c>
      <c r="AU10" s="165">
        <f t="shared" si="22"/>
        <v>0</v>
      </c>
      <c r="AV10" s="165">
        <f t="shared" si="23"/>
        <v>0</v>
      </c>
      <c r="AW10" s="165">
        <f t="shared" si="24"/>
        <v>0</v>
      </c>
      <c r="AX10" s="165">
        <f t="shared" si="25"/>
        <v>0</v>
      </c>
      <c r="AY10" s="165">
        <f t="shared" si="26"/>
        <v>0</v>
      </c>
      <c r="AZ10" s="165">
        <f t="shared" si="27"/>
        <v>0</v>
      </c>
      <c r="BA10" s="165">
        <f t="shared" si="28"/>
        <v>0</v>
      </c>
      <c r="BB10" s="165">
        <f t="shared" si="29"/>
        <v>0</v>
      </c>
      <c r="BC10" s="165">
        <f t="shared" si="30"/>
        <v>0</v>
      </c>
      <c r="BD10" s="165">
        <f t="shared" si="31"/>
        <v>0</v>
      </c>
      <c r="BE10" s="165">
        <f t="shared" si="32"/>
        <v>0</v>
      </c>
      <c r="BG10" s="162"/>
      <c r="BH10" s="162"/>
      <c r="BI10" s="161" t="e">
        <f>$X$8</f>
        <v>#DIV/0!</v>
      </c>
      <c r="BJ10" s="95" t="str">
        <f>Tabla2[[#This Row],[Columna1]]</f>
        <v>C3</v>
      </c>
      <c r="BK10" s="165">
        <f>Tabla29[[#This Row],[Columna3]]/7</f>
        <v>0</v>
      </c>
      <c r="BL10" s="165">
        <f>Tabla29[[#This Row],[Columna4]]/4.2</f>
        <v>0</v>
      </c>
      <c r="BM10" s="165">
        <f>Tabla2[[#This Row],[Columna16]]</f>
        <v>0</v>
      </c>
      <c r="BN10" s="165" t="e">
        <f>(Tabla29[[#This Row],[Columna4]]*BN$5/$BE$5)*$BM$4</f>
        <v>#DIV/0!</v>
      </c>
      <c r="BO10" s="165" t="e">
        <f>(Tabla29[[#This Row],[Columna4]]*BO$5/$BE$5)*$BM$4</f>
        <v>#DIV/0!</v>
      </c>
      <c r="BP10" s="165" t="e">
        <f>(Tabla29[[#This Row],[Columna4]]*BP$5/$BE$5)*$BM$4</f>
        <v>#DIV/0!</v>
      </c>
      <c r="BQ10" s="165" t="e">
        <f>(Tabla29[[#This Row],[Columna4]]*BQ$5/$BE$5)*$BM$4</f>
        <v>#DIV/0!</v>
      </c>
      <c r="BR10" s="165" t="e">
        <f>(Tabla29[[#This Row],[Columna4]]*BR$5/$BE$5)*$BM$4</f>
        <v>#DIV/0!</v>
      </c>
      <c r="BS10" s="165" t="e">
        <f>(Tabla29[[#This Row],[Columna4]]*BS$5/$BE$5)*$BM$4</f>
        <v>#DIV/0!</v>
      </c>
      <c r="BT10" s="165" t="e">
        <f>(Tabla29[[#This Row],[Columna4]]*BT$5/$BE$5)*$BM$4</f>
        <v>#DIV/0!</v>
      </c>
      <c r="BU10" s="165" t="e">
        <f>(Tabla29[[#This Row],[Columna4]]*BU$5/$BE$5)*$BM$4</f>
        <v>#DIV/0!</v>
      </c>
      <c r="BV10" s="165" t="e">
        <f>(Tabla29[[#This Row],[Columna4]]*BV$5/$BE$5)*$BM$4</f>
        <v>#DIV/0!</v>
      </c>
      <c r="BW10" s="165" t="e">
        <f>(Tabla29[[#This Row],[Columna4]]*BW$5/$BE$5)*$BM$4</f>
        <v>#DIV/0!</v>
      </c>
      <c r="BX10" s="165" t="e">
        <f>(Tabla29[[#This Row],[Columna4]]*BX$5/$BE$5)*$BM$4</f>
        <v>#DIV/0!</v>
      </c>
      <c r="BY10" s="165" t="e">
        <f>(Tabla29[[#This Row],[Columna4]]*BY$5/$BE$5)*$BM$4</f>
        <v>#DIV/0!</v>
      </c>
      <c r="CA10" s="162"/>
      <c r="CB10" s="162"/>
      <c r="CC10" s="161" t="e">
        <f>$X$8</f>
        <v>#DIV/0!</v>
      </c>
      <c r="CD10" s="95" t="str">
        <f>Tabla2[[#This Row],[Columna1]]</f>
        <v>C3</v>
      </c>
      <c r="CE10" s="165" t="e">
        <f>Tabla292[[#This Row],[Columna3]]/7</f>
        <v>#DIV/0!</v>
      </c>
      <c r="CF10" s="165" t="e">
        <f>Tabla292[[#This Row],[Columna4]]/4.2</f>
        <v>#DIV/0!</v>
      </c>
      <c r="CG10" s="165" t="e">
        <f>Tabla29[[#This Row],[Columna16]]</f>
        <v>#DIV/0!</v>
      </c>
      <c r="CH10" s="165" t="e">
        <f>(Tabla292[[#This Row],[Columna4]]*CH$5/$BY$5)*$CG$4</f>
        <v>#DIV/0!</v>
      </c>
      <c r="CI10" s="165" t="e">
        <f>(Tabla292[[#This Row],[Columna4]]*CI$5/$BY$5)*$CG$4</f>
        <v>#DIV/0!</v>
      </c>
      <c r="CJ10" s="165" t="e">
        <f>(Tabla292[[#This Row],[Columna4]]*CJ$5/$BY$5)*$CG$4</f>
        <v>#DIV/0!</v>
      </c>
      <c r="CK10" s="165" t="e">
        <f>(Tabla292[[#This Row],[Columna4]]*CK$5/$BY$5)*$CG$4</f>
        <v>#DIV/0!</v>
      </c>
      <c r="CL10" s="165" t="e">
        <f>(Tabla292[[#This Row],[Columna4]]*CL$5/$BY$5)*$CG$4</f>
        <v>#DIV/0!</v>
      </c>
      <c r="CM10" s="165" t="e">
        <f>(Tabla292[[#This Row],[Columna4]]*CM$5/$BY$5)*$CG$4</f>
        <v>#DIV/0!</v>
      </c>
      <c r="CN10" s="165" t="e">
        <f>(Tabla292[[#This Row],[Columna4]]*CN$5/$BY$5)*$CG$4</f>
        <v>#DIV/0!</v>
      </c>
      <c r="CO10" s="165" t="e">
        <f>(Tabla292[[#This Row],[Columna4]]*CO$5/$BY$5)*$CG$4</f>
        <v>#DIV/0!</v>
      </c>
      <c r="CP10" s="165" t="e">
        <f>(Tabla292[[#This Row],[Columna4]]*CP$5/$BY$5)*$CG$4</f>
        <v>#DIV/0!</v>
      </c>
      <c r="CQ10" s="165" t="e">
        <f>(Tabla292[[#This Row],[Columna4]]*CQ$5/$BY$5)*$CG$4</f>
        <v>#DIV/0!</v>
      </c>
      <c r="CR10" s="165" t="e">
        <f>(Tabla292[[#This Row],[Columna4]]*CR$5/$BY$5)*$CG$4</f>
        <v>#DIV/0!</v>
      </c>
      <c r="CS10" s="165" t="e">
        <f>(Tabla292[[#This Row],[Columna4]]*CS$5/$BY$5)*$CG$4</f>
        <v>#DIV/0!</v>
      </c>
      <c r="CU10" s="162"/>
      <c r="CV10" s="162"/>
      <c r="CW10" s="161" t="e">
        <f>$X$8</f>
        <v>#DIV/0!</v>
      </c>
      <c r="CX10" s="95" t="str">
        <f>Tabla2[[#This Row],[Columna1]]</f>
        <v>C3</v>
      </c>
      <c r="CY10" s="165" t="e">
        <f>Tabla2926[[#This Row],[Columna3]]/7</f>
        <v>#DIV/0!</v>
      </c>
      <c r="CZ10" s="165" t="e">
        <f>Tabla2926[[#This Row],[Columna4]]/4.2</f>
        <v>#DIV/0!</v>
      </c>
      <c r="DA10" s="165" t="e">
        <f>Tabla292[[#This Row],[Columna16]]</f>
        <v>#DIV/0!</v>
      </c>
      <c r="DB10" s="165" t="e">
        <f>(Tabla2926[[#This Row],[Columna4]]*DB$5/$CS$5)*$DA$4</f>
        <v>#DIV/0!</v>
      </c>
      <c r="DC10" s="165" t="e">
        <f>(Tabla2926[[#This Row],[Columna4]]*DC$5/$CS$5)*$DA$4</f>
        <v>#DIV/0!</v>
      </c>
      <c r="DD10" s="165" t="e">
        <f>(Tabla2926[[#This Row],[Columna4]]*DD$5/$CS$5)*$DA$4</f>
        <v>#DIV/0!</v>
      </c>
      <c r="DE10" s="165" t="e">
        <f>(Tabla2926[[#This Row],[Columna4]]*DE$5/$CS$5)*$DA$4</f>
        <v>#DIV/0!</v>
      </c>
      <c r="DF10" s="165" t="e">
        <f>(Tabla2926[[#This Row],[Columna4]]*DF$5/$CS$5)*$DA$4</f>
        <v>#DIV/0!</v>
      </c>
      <c r="DG10" s="165" t="e">
        <f>(Tabla2926[[#This Row],[Columna4]]*DG$5/$CS$5)*$DA$4</f>
        <v>#DIV/0!</v>
      </c>
      <c r="DH10" s="165" t="e">
        <f>(Tabla2926[[#This Row],[Columna4]]*DH$5/$CS$5)*$DA$4</f>
        <v>#DIV/0!</v>
      </c>
      <c r="DI10" s="165" t="e">
        <f>(Tabla2926[[#This Row],[Columna4]]*DI$5/$CS$5)*$DA$4</f>
        <v>#DIV/0!</v>
      </c>
      <c r="DJ10" s="165" t="e">
        <f>(Tabla2926[[#This Row],[Columna4]]*DJ$5/$CS$5)*$DA$4</f>
        <v>#DIV/0!</v>
      </c>
      <c r="DK10" s="165" t="e">
        <f>(Tabla2926[[#This Row],[Columna4]]*DK$5/$CS$5)*$DA$4</f>
        <v>#DIV/0!</v>
      </c>
      <c r="DL10" s="165" t="e">
        <f>(Tabla2926[[#This Row],[Columna4]]*DL$5/$CS$5)*$DA$4</f>
        <v>#DIV/0!</v>
      </c>
      <c r="DM10" s="165" t="e">
        <f>(Tabla2926[[#This Row],[Columna4]]*DM$5/$CS$5)*$DA$4</f>
        <v>#DIV/0!</v>
      </c>
      <c r="DO10" s="162"/>
      <c r="DP10" s="162"/>
      <c r="DQ10" s="161" t="e">
        <f>$X$8</f>
        <v>#DIV/0!</v>
      </c>
      <c r="DR10" s="95" t="str">
        <f>Tabla2[[#This Row],[Columna1]]</f>
        <v>C3</v>
      </c>
      <c r="DS10" s="165" t="e">
        <f>Tabla29268[[#This Row],[Columna3]]/7</f>
        <v>#DIV/0!</v>
      </c>
      <c r="DT10" s="165" t="e">
        <f>Tabla29268[[#This Row],[Columna4]]/4.2</f>
        <v>#DIV/0!</v>
      </c>
      <c r="DU10" s="165" t="e">
        <f>Tabla2926[[#This Row],[Columna16]]</f>
        <v>#DIV/0!</v>
      </c>
      <c r="DV10" s="165" t="e">
        <f>(Tabla29268[[#This Row],[Columna4]]*DV$5/$DM$5)*$DU$4</f>
        <v>#DIV/0!</v>
      </c>
      <c r="DW10" s="165" t="e">
        <f>(Tabla29268[[#This Row],[Columna4]]*DW$5/$DM$5)*$DU$4</f>
        <v>#DIV/0!</v>
      </c>
      <c r="DX10" s="165" t="e">
        <f>(Tabla29268[[#This Row],[Columna4]]*DX$5/$DM$5)*$DU$4</f>
        <v>#DIV/0!</v>
      </c>
      <c r="DY10" s="165" t="e">
        <f>(Tabla29268[[#This Row],[Columna4]]*DY$5/$DM$5)*$DU$4</f>
        <v>#DIV/0!</v>
      </c>
      <c r="DZ10" s="165" t="e">
        <f>(Tabla29268[[#This Row],[Columna4]]*DZ$5/$DM$5)*$DU$4</f>
        <v>#DIV/0!</v>
      </c>
      <c r="EA10" s="165" t="e">
        <f>(Tabla29268[[#This Row],[Columna4]]*EA$5/$DM$5)*$DU$4</f>
        <v>#DIV/0!</v>
      </c>
      <c r="EB10" s="165" t="e">
        <f>(Tabla29268[[#This Row],[Columna4]]*EB$5/$DM$5)*$DU$4</f>
        <v>#DIV/0!</v>
      </c>
      <c r="EC10" s="165" t="e">
        <f>(Tabla29268[[#This Row],[Columna4]]*EC$5/$DM$5)*$DU$4</f>
        <v>#DIV/0!</v>
      </c>
      <c r="ED10" s="165" t="e">
        <f>(Tabla29268[[#This Row],[Columna4]]*ED$5/$DM$5)*$DU$4</f>
        <v>#DIV/0!</v>
      </c>
      <c r="EE10" s="165" t="e">
        <f>(Tabla29268[[#This Row],[Columna4]]*EE$5/$DM$5)*$DU$4</f>
        <v>#DIV/0!</v>
      </c>
      <c r="EF10" s="165" t="e">
        <f>(Tabla29268[[#This Row],[Columna4]]*EF$5/$DM$5)*$DU$4</f>
        <v>#DIV/0!</v>
      </c>
      <c r="EG10" s="165" t="e">
        <f>(Tabla29268[[#This Row],[Columna4]]*EG$5/$DM$5)*$DU$4</f>
        <v>#DIV/0!</v>
      </c>
      <c r="EJ10" s="169" t="s">
        <v>125</v>
      </c>
      <c r="EK10" s="170">
        <f>EK8-EK9</f>
        <v>0</v>
      </c>
      <c r="EL10" s="170">
        <f t="shared" ref="EL10:EV10" si="50">EL8-EL9</f>
        <v>0</v>
      </c>
      <c r="EM10" s="170">
        <f t="shared" si="50"/>
        <v>0</v>
      </c>
      <c r="EN10" s="170">
        <f t="shared" si="50"/>
        <v>0</v>
      </c>
      <c r="EO10" s="170">
        <f t="shared" si="50"/>
        <v>0</v>
      </c>
      <c r="EP10" s="170">
        <f t="shared" si="50"/>
        <v>0</v>
      </c>
      <c r="EQ10" s="170">
        <f t="shared" si="50"/>
        <v>0</v>
      </c>
      <c r="ER10" s="170">
        <f t="shared" si="50"/>
        <v>0</v>
      </c>
      <c r="ES10" s="170">
        <f t="shared" si="50"/>
        <v>0</v>
      </c>
      <c r="ET10" s="170">
        <f t="shared" si="50"/>
        <v>0</v>
      </c>
      <c r="EU10" s="170">
        <f t="shared" si="50"/>
        <v>0</v>
      </c>
      <c r="EV10" s="170">
        <f t="shared" si="50"/>
        <v>0</v>
      </c>
      <c r="EW10" s="171">
        <f t="shared" si="14"/>
        <v>0</v>
      </c>
      <c r="EX10" s="123" t="e">
        <f>EW10/$EW$6</f>
        <v>#DIV/0!</v>
      </c>
      <c r="FA10" s="169" t="s">
        <v>125</v>
      </c>
      <c r="FB10" s="170" t="e">
        <f>FB8-FB9</f>
        <v>#DIV/0!</v>
      </c>
      <c r="FC10" s="170" t="e">
        <f t="shared" ref="FC10:FM10" si="51">FC8-FC9</f>
        <v>#DIV/0!</v>
      </c>
      <c r="FD10" s="170" t="e">
        <f t="shared" si="51"/>
        <v>#DIV/0!</v>
      </c>
      <c r="FE10" s="170" t="e">
        <f t="shared" si="51"/>
        <v>#DIV/0!</v>
      </c>
      <c r="FF10" s="170" t="e">
        <f t="shared" si="51"/>
        <v>#DIV/0!</v>
      </c>
      <c r="FG10" s="170" t="e">
        <f t="shared" si="51"/>
        <v>#DIV/0!</v>
      </c>
      <c r="FH10" s="170" t="e">
        <f t="shared" si="51"/>
        <v>#DIV/0!</v>
      </c>
      <c r="FI10" s="170" t="e">
        <f t="shared" si="51"/>
        <v>#DIV/0!</v>
      </c>
      <c r="FJ10" s="170" t="e">
        <f t="shared" si="51"/>
        <v>#DIV/0!</v>
      </c>
      <c r="FK10" s="170" t="e">
        <f t="shared" si="51"/>
        <v>#DIV/0!</v>
      </c>
      <c r="FL10" s="170" t="e">
        <f t="shared" si="51"/>
        <v>#DIV/0!</v>
      </c>
      <c r="FM10" s="170" t="e">
        <f t="shared" si="51"/>
        <v>#DIV/0!</v>
      </c>
      <c r="FN10" s="171" t="e">
        <f t="shared" si="16"/>
        <v>#DIV/0!</v>
      </c>
      <c r="FO10" s="124" t="e">
        <f t="shared" si="35"/>
        <v>#DIV/0!</v>
      </c>
      <c r="FQ10" s="103"/>
      <c r="FR10" s="172" t="s">
        <v>126</v>
      </c>
      <c r="FS10" s="173" t="e">
        <f>SUM(FS11:FS14)</f>
        <v>#DIV/0!</v>
      </c>
      <c r="FT10" s="173" t="e">
        <f t="shared" ref="FT10:GD10" si="52">SUM(FT11:FT14)</f>
        <v>#DIV/0!</v>
      </c>
      <c r="FU10" s="173" t="e">
        <f t="shared" si="52"/>
        <v>#DIV/0!</v>
      </c>
      <c r="FV10" s="173" t="e">
        <f t="shared" si="52"/>
        <v>#DIV/0!</v>
      </c>
      <c r="FW10" s="173" t="e">
        <f t="shared" si="52"/>
        <v>#DIV/0!</v>
      </c>
      <c r="FX10" s="173" t="e">
        <f t="shared" si="52"/>
        <v>#DIV/0!</v>
      </c>
      <c r="FY10" s="173" t="e">
        <f t="shared" si="52"/>
        <v>#DIV/0!</v>
      </c>
      <c r="FZ10" s="173" t="e">
        <f t="shared" si="52"/>
        <v>#DIV/0!</v>
      </c>
      <c r="GA10" s="173" t="e">
        <f t="shared" si="52"/>
        <v>#DIV/0!</v>
      </c>
      <c r="GB10" s="173" t="e">
        <f t="shared" si="52"/>
        <v>#DIV/0!</v>
      </c>
      <c r="GC10" s="173" t="e">
        <f t="shared" si="52"/>
        <v>#DIV/0!</v>
      </c>
      <c r="GD10" s="173" t="e">
        <f t="shared" si="52"/>
        <v>#DIV/0!</v>
      </c>
      <c r="GE10" s="173" t="e">
        <f>SUM(GE11:GE14)</f>
        <v>#DIV/0!</v>
      </c>
      <c r="GF10" s="174" t="e">
        <f>GE10/$GE$6</f>
        <v>#DIV/0!</v>
      </c>
      <c r="GI10" s="4"/>
      <c r="GJ10" s="4"/>
      <c r="GK10" s="5"/>
      <c r="GL10" s="6"/>
      <c r="GM10" s="7"/>
      <c r="GN10" s="7"/>
      <c r="GO10" s="8"/>
      <c r="GP10" s="28">
        <f>GM9/GP9</f>
        <v>0</v>
      </c>
      <c r="GR10" s="145"/>
      <c r="GS10" s="145"/>
      <c r="GT10" s="145"/>
      <c r="GU10" s="145"/>
      <c r="GV10" s="145"/>
      <c r="GW10" s="145"/>
      <c r="GX10" s="145"/>
      <c r="GY10" s="145"/>
      <c r="GZ10" s="145"/>
      <c r="HA10" s="145"/>
      <c r="HB10" s="145"/>
      <c r="HC10" s="145"/>
      <c r="HD10" s="145"/>
      <c r="HE10" s="145"/>
      <c r="HF10" s="145"/>
      <c r="HG10" s="145"/>
      <c r="HH10" s="145"/>
      <c r="HI10" s="145"/>
      <c r="HJ10" s="145"/>
      <c r="HK10" s="145"/>
      <c r="HL10" s="145"/>
      <c r="HM10" s="145"/>
      <c r="HN10" s="145"/>
      <c r="HO10" s="145"/>
      <c r="HP10" s="145"/>
      <c r="HQ10" s="150"/>
      <c r="HR10" s="147"/>
    </row>
    <row r="11" spans="2:226" ht="14.4" customHeight="1" x14ac:dyDescent="0.3">
      <c r="B11" s="195" t="str">
        <f t="shared" ref="B11:B19" si="53">IF(B10="Enero","Febrero",IF(B10="Febrero","Marzo",IF(B10="Marzo","Abril",IF(B10="Abril","Mayo",IF(B10="Mayo","Junio",IF(B10="Junio","Julio",IF(B10="Julio","Agosto",IF(B10="Agosto","Septiembre",IF(B10="Septiembre","Octubre",IF(B10="Octubre","Noviembre",IF(B10="Noviembre","Diciembre",IF(B10="Diciembre","Enero"))))))))))))</f>
        <v>Julio</v>
      </c>
      <c r="C11" s="194" t="e">
        <f>C25</f>
        <v>#DIV/0!</v>
      </c>
      <c r="D11" s="195" t="s">
        <v>56</v>
      </c>
      <c r="E11" s="196">
        <f t="shared" si="47"/>
        <v>0</v>
      </c>
      <c r="F11" s="197">
        <f t="shared" si="18"/>
        <v>0</v>
      </c>
      <c r="G11" s="198">
        <f t="shared" si="48"/>
        <v>0</v>
      </c>
      <c r="H11" s="198">
        <f t="shared" si="37"/>
        <v>0</v>
      </c>
      <c r="I11" s="199">
        <f t="shared" si="38"/>
        <v>1</v>
      </c>
      <c r="J11" s="200">
        <f t="shared" si="39"/>
        <v>0</v>
      </c>
      <c r="K11" s="201">
        <f t="shared" si="49"/>
        <v>0</v>
      </c>
      <c r="L11" s="202">
        <f t="shared" si="40"/>
        <v>0</v>
      </c>
      <c r="M11" s="203">
        <f t="shared" si="41"/>
        <v>0</v>
      </c>
      <c r="N11" s="197">
        <f t="shared" si="42"/>
        <v>0</v>
      </c>
      <c r="O11" s="204" t="e">
        <f t="shared" si="43"/>
        <v>#DIV/0!</v>
      </c>
      <c r="P11" s="205" t="e">
        <f t="shared" si="44"/>
        <v>#DIV/0!</v>
      </c>
      <c r="R11" s="206">
        <f t="shared" si="5"/>
        <v>0</v>
      </c>
      <c r="S11" s="206">
        <f t="shared" si="6"/>
        <v>0</v>
      </c>
      <c r="T11" s="206">
        <f t="shared" si="7"/>
        <v>0</v>
      </c>
      <c r="U11" s="206">
        <f t="shared" si="8"/>
        <v>0</v>
      </c>
      <c r="V11" s="207" t="s">
        <v>585</v>
      </c>
      <c r="W11" s="160">
        <f t="shared" si="9"/>
        <v>0</v>
      </c>
      <c r="X11" s="208" t="e">
        <f t="shared" si="2"/>
        <v>#DIV/0!</v>
      </c>
      <c r="Y11" s="209" t="e">
        <f>SUM(X11:X15)</f>
        <v>#DIV/0!</v>
      </c>
      <c r="Z11" s="209" t="s">
        <v>127</v>
      </c>
      <c r="AA11" s="332">
        <v>0</v>
      </c>
      <c r="AB11" s="335">
        <v>0</v>
      </c>
      <c r="AC11" s="163"/>
      <c r="AD11" s="164" t="str">
        <f t="shared" si="10"/>
        <v>Septiembre</v>
      </c>
      <c r="AE11" s="165">
        <f>Tabla2[[#Totals],[Columna10]]</f>
        <v>0</v>
      </c>
      <c r="AF11" s="165" t="e">
        <f>Tabla29[[#Totals],[Columna10]]</f>
        <v>#DIV/0!</v>
      </c>
      <c r="AG11" s="165" t="e">
        <f>Tabla292[[#Totals],[Columna10]]</f>
        <v>#DIV/0!</v>
      </c>
      <c r="AH11" s="165" t="e">
        <f>Tabla2926[[#Totals],[Columna10]]</f>
        <v>#DIV/0!</v>
      </c>
      <c r="AI11" s="165" t="e">
        <f>Tabla29268[[#Totals],[Columna10]]</f>
        <v>#DIV/0!</v>
      </c>
      <c r="AJ11" s="166" t="e">
        <f t="shared" si="11"/>
        <v>#DIV/0!</v>
      </c>
      <c r="AK11" s="167" t="e">
        <f t="shared" si="12"/>
        <v>#DIV/0!</v>
      </c>
      <c r="AM11" s="162"/>
      <c r="AN11" s="162"/>
      <c r="AO11" s="161" t="e">
        <f>$X$9</f>
        <v>#DIV/0!</v>
      </c>
      <c r="AP11" s="95" t="str">
        <f t="shared" si="19"/>
        <v>C4</v>
      </c>
      <c r="AQ11" s="165">
        <f t="shared" si="20"/>
        <v>0</v>
      </c>
      <c r="AR11" s="165">
        <f t="shared" si="20"/>
        <v>0</v>
      </c>
      <c r="AS11" s="165">
        <f t="shared" si="20"/>
        <v>0</v>
      </c>
      <c r="AT11" s="165">
        <f t="shared" si="21"/>
        <v>0</v>
      </c>
      <c r="AU11" s="165">
        <f t="shared" si="22"/>
        <v>0</v>
      </c>
      <c r="AV11" s="165">
        <f t="shared" si="23"/>
        <v>0</v>
      </c>
      <c r="AW11" s="165">
        <f t="shared" si="24"/>
        <v>0</v>
      </c>
      <c r="AX11" s="165">
        <f t="shared" si="25"/>
        <v>0</v>
      </c>
      <c r="AY11" s="165">
        <f t="shared" si="26"/>
        <v>0</v>
      </c>
      <c r="AZ11" s="165">
        <f t="shared" si="27"/>
        <v>0</v>
      </c>
      <c r="BA11" s="165">
        <f t="shared" si="28"/>
        <v>0</v>
      </c>
      <c r="BB11" s="165">
        <f t="shared" si="29"/>
        <v>0</v>
      </c>
      <c r="BC11" s="165">
        <f t="shared" si="30"/>
        <v>0</v>
      </c>
      <c r="BD11" s="165">
        <f t="shared" si="31"/>
        <v>0</v>
      </c>
      <c r="BE11" s="165">
        <f t="shared" si="32"/>
        <v>0</v>
      </c>
      <c r="BG11" s="162"/>
      <c r="BH11" s="162"/>
      <c r="BI11" s="161" t="e">
        <f>$X$9</f>
        <v>#DIV/0!</v>
      </c>
      <c r="BJ11" s="95" t="str">
        <f>Tabla2[[#This Row],[Columna1]]</f>
        <v>C4</v>
      </c>
      <c r="BK11" s="165">
        <f>Tabla29[[#This Row],[Columna3]]/7</f>
        <v>0</v>
      </c>
      <c r="BL11" s="165">
        <f>Tabla29[[#This Row],[Columna4]]/4.2</f>
        <v>0</v>
      </c>
      <c r="BM11" s="165">
        <f>Tabla2[[#This Row],[Columna16]]</f>
        <v>0</v>
      </c>
      <c r="BN11" s="165" t="e">
        <f>(Tabla29[[#This Row],[Columna4]]*BN$5/$BE$5)*$BM$4</f>
        <v>#DIV/0!</v>
      </c>
      <c r="BO11" s="165" t="e">
        <f>(Tabla29[[#This Row],[Columna4]]*BO$5/$BE$5)*$BM$4</f>
        <v>#DIV/0!</v>
      </c>
      <c r="BP11" s="165" t="e">
        <f>(Tabla29[[#This Row],[Columna4]]*BP$5/$BE$5)*$BM$4</f>
        <v>#DIV/0!</v>
      </c>
      <c r="BQ11" s="165" t="e">
        <f>(Tabla29[[#This Row],[Columna4]]*BQ$5/$BE$5)*$BM$4</f>
        <v>#DIV/0!</v>
      </c>
      <c r="BR11" s="165" t="e">
        <f>(Tabla29[[#This Row],[Columna4]]*BR$5/$BE$5)*$BM$4</f>
        <v>#DIV/0!</v>
      </c>
      <c r="BS11" s="165" t="e">
        <f>(Tabla29[[#This Row],[Columna4]]*BS$5/$BE$5)*$BM$4</f>
        <v>#DIV/0!</v>
      </c>
      <c r="BT11" s="165" t="e">
        <f>(Tabla29[[#This Row],[Columna4]]*BT$5/$BE$5)*$BM$4</f>
        <v>#DIV/0!</v>
      </c>
      <c r="BU11" s="165" t="e">
        <f>(Tabla29[[#This Row],[Columna4]]*BU$5/$BE$5)*$BM$4</f>
        <v>#DIV/0!</v>
      </c>
      <c r="BV11" s="165" t="e">
        <f>(Tabla29[[#This Row],[Columna4]]*BV$5/$BE$5)*$BM$4</f>
        <v>#DIV/0!</v>
      </c>
      <c r="BW11" s="165" t="e">
        <f>(Tabla29[[#This Row],[Columna4]]*BW$5/$BE$5)*$BM$4</f>
        <v>#DIV/0!</v>
      </c>
      <c r="BX11" s="165" t="e">
        <f>(Tabla29[[#This Row],[Columna4]]*BX$5/$BE$5)*$BM$4</f>
        <v>#DIV/0!</v>
      </c>
      <c r="BY11" s="165" t="e">
        <f>(Tabla29[[#This Row],[Columna4]]*BY$5/$BE$5)*$BM$4</f>
        <v>#DIV/0!</v>
      </c>
      <c r="CA11" s="162"/>
      <c r="CB11" s="162"/>
      <c r="CC11" s="161" t="e">
        <f>$X$9</f>
        <v>#DIV/0!</v>
      </c>
      <c r="CD11" s="95" t="str">
        <f>Tabla2[[#This Row],[Columna1]]</f>
        <v>C4</v>
      </c>
      <c r="CE11" s="165" t="e">
        <f>Tabla292[[#This Row],[Columna3]]/7</f>
        <v>#DIV/0!</v>
      </c>
      <c r="CF11" s="165" t="e">
        <f>Tabla292[[#This Row],[Columna4]]/4.2</f>
        <v>#DIV/0!</v>
      </c>
      <c r="CG11" s="165" t="e">
        <f>Tabla29[[#This Row],[Columna16]]</f>
        <v>#DIV/0!</v>
      </c>
      <c r="CH11" s="165" t="e">
        <f>(Tabla292[[#This Row],[Columna4]]*CH$5/$BY$5)*$CG$4</f>
        <v>#DIV/0!</v>
      </c>
      <c r="CI11" s="165" t="e">
        <f>(Tabla292[[#This Row],[Columna4]]*CI$5/$BY$5)*$CG$4</f>
        <v>#DIV/0!</v>
      </c>
      <c r="CJ11" s="165" t="e">
        <f>(Tabla292[[#This Row],[Columna4]]*CJ$5/$BY$5)*$CG$4</f>
        <v>#DIV/0!</v>
      </c>
      <c r="CK11" s="165" t="e">
        <f>(Tabla292[[#This Row],[Columna4]]*CK$5/$BY$5)*$CG$4</f>
        <v>#DIV/0!</v>
      </c>
      <c r="CL11" s="165" t="e">
        <f>(Tabla292[[#This Row],[Columna4]]*CL$5/$BY$5)*$CG$4</f>
        <v>#DIV/0!</v>
      </c>
      <c r="CM11" s="165" t="e">
        <f>(Tabla292[[#This Row],[Columna4]]*CM$5/$BY$5)*$CG$4</f>
        <v>#DIV/0!</v>
      </c>
      <c r="CN11" s="165" t="e">
        <f>(Tabla292[[#This Row],[Columna4]]*CN$5/$BY$5)*$CG$4</f>
        <v>#DIV/0!</v>
      </c>
      <c r="CO11" s="165" t="e">
        <f>(Tabla292[[#This Row],[Columna4]]*CO$5/$BY$5)*$CG$4</f>
        <v>#DIV/0!</v>
      </c>
      <c r="CP11" s="165" t="e">
        <f>(Tabla292[[#This Row],[Columna4]]*CP$5/$BY$5)*$CG$4</f>
        <v>#DIV/0!</v>
      </c>
      <c r="CQ11" s="165" t="e">
        <f>(Tabla292[[#This Row],[Columna4]]*CQ$5/$BY$5)*$CG$4</f>
        <v>#DIV/0!</v>
      </c>
      <c r="CR11" s="165" t="e">
        <f>(Tabla292[[#This Row],[Columna4]]*CR$5/$BY$5)*$CG$4</f>
        <v>#DIV/0!</v>
      </c>
      <c r="CS11" s="165" t="e">
        <f>(Tabla292[[#This Row],[Columna4]]*CS$5/$BY$5)*$CG$4</f>
        <v>#DIV/0!</v>
      </c>
      <c r="CU11" s="162"/>
      <c r="CV11" s="162"/>
      <c r="CW11" s="161" t="e">
        <f>$X$9</f>
        <v>#DIV/0!</v>
      </c>
      <c r="CX11" s="95" t="str">
        <f>Tabla2[[#This Row],[Columna1]]</f>
        <v>C4</v>
      </c>
      <c r="CY11" s="165" t="e">
        <f>Tabla2926[[#This Row],[Columna3]]/7</f>
        <v>#DIV/0!</v>
      </c>
      <c r="CZ11" s="165" t="e">
        <f>Tabla2926[[#This Row],[Columna4]]/4.2</f>
        <v>#DIV/0!</v>
      </c>
      <c r="DA11" s="165" t="e">
        <f>Tabla292[[#This Row],[Columna16]]</f>
        <v>#DIV/0!</v>
      </c>
      <c r="DB11" s="165" t="e">
        <f>(Tabla2926[[#This Row],[Columna4]]*DB$5/$CS$5)*$DA$4</f>
        <v>#DIV/0!</v>
      </c>
      <c r="DC11" s="165" t="e">
        <f>(Tabla2926[[#This Row],[Columna4]]*DC$5/$CS$5)*$DA$4</f>
        <v>#DIV/0!</v>
      </c>
      <c r="DD11" s="165" t="e">
        <f>(Tabla2926[[#This Row],[Columna4]]*DD$5/$CS$5)*$DA$4</f>
        <v>#DIV/0!</v>
      </c>
      <c r="DE11" s="165" t="e">
        <f>(Tabla2926[[#This Row],[Columna4]]*DE$5/$CS$5)*$DA$4</f>
        <v>#DIV/0!</v>
      </c>
      <c r="DF11" s="165" t="e">
        <f>(Tabla2926[[#This Row],[Columna4]]*DF$5/$CS$5)*$DA$4</f>
        <v>#DIV/0!</v>
      </c>
      <c r="DG11" s="165" t="e">
        <f>(Tabla2926[[#This Row],[Columna4]]*DG$5/$CS$5)*$DA$4</f>
        <v>#DIV/0!</v>
      </c>
      <c r="DH11" s="165" t="e">
        <f>(Tabla2926[[#This Row],[Columna4]]*DH$5/$CS$5)*$DA$4</f>
        <v>#DIV/0!</v>
      </c>
      <c r="DI11" s="165" t="e">
        <f>(Tabla2926[[#This Row],[Columna4]]*DI$5/$CS$5)*$DA$4</f>
        <v>#DIV/0!</v>
      </c>
      <c r="DJ11" s="165" t="e">
        <f>(Tabla2926[[#This Row],[Columna4]]*DJ$5/$CS$5)*$DA$4</f>
        <v>#DIV/0!</v>
      </c>
      <c r="DK11" s="165" t="e">
        <f>(Tabla2926[[#This Row],[Columna4]]*DK$5/$CS$5)*$DA$4</f>
        <v>#DIV/0!</v>
      </c>
      <c r="DL11" s="165" t="e">
        <f>(Tabla2926[[#This Row],[Columna4]]*DL$5/$CS$5)*$DA$4</f>
        <v>#DIV/0!</v>
      </c>
      <c r="DM11" s="165" t="e">
        <f>(Tabla2926[[#This Row],[Columna4]]*DM$5/$CS$5)*$DA$4</f>
        <v>#DIV/0!</v>
      </c>
      <c r="DO11" s="162"/>
      <c r="DP11" s="162"/>
      <c r="DQ11" s="161" t="e">
        <f>$X$9</f>
        <v>#DIV/0!</v>
      </c>
      <c r="DR11" s="95" t="str">
        <f>Tabla2[[#This Row],[Columna1]]</f>
        <v>C4</v>
      </c>
      <c r="DS11" s="165" t="e">
        <f>Tabla29268[[#This Row],[Columna3]]/7</f>
        <v>#DIV/0!</v>
      </c>
      <c r="DT11" s="165" t="e">
        <f>Tabla29268[[#This Row],[Columna4]]/4.2</f>
        <v>#DIV/0!</v>
      </c>
      <c r="DU11" s="165" t="e">
        <f>Tabla2926[[#This Row],[Columna16]]</f>
        <v>#DIV/0!</v>
      </c>
      <c r="DV11" s="165" t="e">
        <f>(Tabla29268[[#This Row],[Columna4]]*DV$5/$DM$5)*$DU$4</f>
        <v>#DIV/0!</v>
      </c>
      <c r="DW11" s="165" t="e">
        <f>(Tabla29268[[#This Row],[Columna4]]*DW$5/$DM$5)*$DU$4</f>
        <v>#DIV/0!</v>
      </c>
      <c r="DX11" s="165" t="e">
        <f>(Tabla29268[[#This Row],[Columna4]]*DX$5/$DM$5)*$DU$4</f>
        <v>#DIV/0!</v>
      </c>
      <c r="DY11" s="165" t="e">
        <f>(Tabla29268[[#This Row],[Columna4]]*DY$5/$DM$5)*$DU$4</f>
        <v>#DIV/0!</v>
      </c>
      <c r="DZ11" s="165" t="e">
        <f>(Tabla29268[[#This Row],[Columna4]]*DZ$5/$DM$5)*$DU$4</f>
        <v>#DIV/0!</v>
      </c>
      <c r="EA11" s="165" t="e">
        <f>(Tabla29268[[#This Row],[Columna4]]*EA$5/$DM$5)*$DU$4</f>
        <v>#DIV/0!</v>
      </c>
      <c r="EB11" s="165" t="e">
        <f>(Tabla29268[[#This Row],[Columna4]]*EB$5/$DM$5)*$DU$4</f>
        <v>#DIV/0!</v>
      </c>
      <c r="EC11" s="165" t="e">
        <f>(Tabla29268[[#This Row],[Columna4]]*EC$5/$DM$5)*$DU$4</f>
        <v>#DIV/0!</v>
      </c>
      <c r="ED11" s="165" t="e">
        <f>(Tabla29268[[#This Row],[Columna4]]*ED$5/$DM$5)*$DU$4</f>
        <v>#DIV/0!</v>
      </c>
      <c r="EE11" s="165" t="e">
        <f>(Tabla29268[[#This Row],[Columna4]]*EE$5/$DM$5)*$DU$4</f>
        <v>#DIV/0!</v>
      </c>
      <c r="EF11" s="165" t="e">
        <f>(Tabla29268[[#This Row],[Columna4]]*EF$5/$DM$5)*$DU$4</f>
        <v>#DIV/0!</v>
      </c>
      <c r="EG11" s="165" t="e">
        <f>(Tabla29268[[#This Row],[Columna4]]*EG$5/$DM$5)*$DU$4</f>
        <v>#DIV/0!</v>
      </c>
      <c r="EL11" s="210"/>
      <c r="EM11" s="210"/>
      <c r="EN11" s="210"/>
      <c r="EO11" s="210"/>
      <c r="EP11" s="210"/>
      <c r="EQ11" s="210"/>
      <c r="ER11" s="210"/>
      <c r="ES11" s="210"/>
      <c r="ET11" s="210"/>
      <c r="EU11" s="210"/>
      <c r="EV11" s="210"/>
      <c r="EX11" s="123"/>
      <c r="FC11" s="210"/>
      <c r="FD11" s="210"/>
      <c r="FE11" s="210"/>
      <c r="FF11" s="210"/>
      <c r="FG11" s="210"/>
      <c r="FH11" s="210"/>
      <c r="FI11" s="210"/>
      <c r="FJ11" s="210"/>
      <c r="FK11" s="210"/>
      <c r="FL11" s="210"/>
      <c r="FM11" s="210"/>
      <c r="FO11" s="124"/>
      <c r="FQ11" s="103">
        <f>FQ9+1</f>
        <v>4</v>
      </c>
      <c r="FR11" s="211" t="s">
        <v>128</v>
      </c>
      <c r="FS11" s="212">
        <f>EK9</f>
        <v>0</v>
      </c>
      <c r="FT11" s="212">
        <f t="shared" ref="FT11:GD11" si="54">EL9</f>
        <v>0</v>
      </c>
      <c r="FU11" s="212">
        <f t="shared" si="54"/>
        <v>0</v>
      </c>
      <c r="FV11" s="212">
        <f t="shared" si="54"/>
        <v>0</v>
      </c>
      <c r="FW11" s="212">
        <f t="shared" si="54"/>
        <v>0</v>
      </c>
      <c r="FX11" s="212">
        <f t="shared" si="54"/>
        <v>0</v>
      </c>
      <c r="FY11" s="212">
        <f t="shared" si="54"/>
        <v>0</v>
      </c>
      <c r="FZ11" s="212">
        <f t="shared" si="54"/>
        <v>0</v>
      </c>
      <c r="GA11" s="212">
        <f t="shared" si="54"/>
        <v>0</v>
      </c>
      <c r="GB11" s="212">
        <f t="shared" si="54"/>
        <v>0</v>
      </c>
      <c r="GC11" s="212">
        <f t="shared" si="54"/>
        <v>0</v>
      </c>
      <c r="GD11" s="212">
        <f t="shared" si="54"/>
        <v>0</v>
      </c>
      <c r="GE11" s="188">
        <f>SUM(FS11:GD11)</f>
        <v>0</v>
      </c>
      <c r="GF11" s="189" t="e">
        <f t="shared" ref="GF11:GF40" si="55">GE11/$GE$6</f>
        <v>#DIV/0!</v>
      </c>
      <c r="GI11" s="84" t="s">
        <v>129</v>
      </c>
      <c r="GJ11" s="85"/>
      <c r="GK11" s="85"/>
      <c r="GL11" s="85"/>
      <c r="GM11" s="86"/>
      <c r="GN11" s="7"/>
      <c r="GO11" s="8"/>
      <c r="GP11" s="11" t="s">
        <v>36</v>
      </c>
      <c r="GR11" s="190" t="s">
        <v>130</v>
      </c>
      <c r="GS11" s="175">
        <f>GS9*GT11</f>
        <v>0</v>
      </c>
      <c r="GT11" s="213">
        <f>$EX$7</f>
        <v>2.5000000000000001E-2</v>
      </c>
      <c r="GU11" s="175">
        <f t="shared" ref="GU11" si="56">GU9*GV11</f>
        <v>0</v>
      </c>
      <c r="GV11" s="213">
        <f>$EX$7</f>
        <v>2.5000000000000001E-2</v>
      </c>
      <c r="GW11" s="175">
        <f t="shared" ref="GW11" si="57">GW9*GX11</f>
        <v>0</v>
      </c>
      <c r="GX11" s="213">
        <f>$EX$7</f>
        <v>2.5000000000000001E-2</v>
      </c>
      <c r="GY11" s="175">
        <f t="shared" ref="GY11" si="58">GY9*GZ11</f>
        <v>0</v>
      </c>
      <c r="GZ11" s="213">
        <f>$EX$7</f>
        <v>2.5000000000000001E-2</v>
      </c>
      <c r="HA11" s="175">
        <f t="shared" ref="HA11" si="59">HA9*HB11</f>
        <v>0</v>
      </c>
      <c r="HB11" s="213">
        <f>$EX$7</f>
        <v>2.5000000000000001E-2</v>
      </c>
      <c r="HC11" s="175">
        <f t="shared" ref="HC11" si="60">HC9*HD11</f>
        <v>0</v>
      </c>
      <c r="HD11" s="213">
        <f>$EX$7</f>
        <v>2.5000000000000001E-2</v>
      </c>
      <c r="HE11" s="175">
        <f t="shared" ref="HE11" si="61">HE9*HF11</f>
        <v>0</v>
      </c>
      <c r="HF11" s="213">
        <f>$EX$7</f>
        <v>2.5000000000000001E-2</v>
      </c>
      <c r="HG11" s="175">
        <f t="shared" ref="HG11" si="62">HG9*HH11</f>
        <v>0</v>
      </c>
      <c r="HH11" s="213">
        <f>$EX$7</f>
        <v>2.5000000000000001E-2</v>
      </c>
      <c r="HI11" s="175">
        <f t="shared" ref="HI11" si="63">HI9*HJ11</f>
        <v>0</v>
      </c>
      <c r="HJ11" s="213">
        <f>$EX$7</f>
        <v>2.5000000000000001E-2</v>
      </c>
      <c r="HK11" s="175">
        <f t="shared" ref="HK11" si="64">HK9*HL11</f>
        <v>0</v>
      </c>
      <c r="HL11" s="213">
        <f>$EX$7</f>
        <v>2.5000000000000001E-2</v>
      </c>
      <c r="HM11" s="175">
        <f t="shared" ref="HM11" si="65">HM9*HN11</f>
        <v>0</v>
      </c>
      <c r="HN11" s="213">
        <f>$EX$7</f>
        <v>2.5000000000000001E-2</v>
      </c>
      <c r="HO11" s="175">
        <f t="shared" ref="HO11" si="66">HO9*HP11</f>
        <v>0</v>
      </c>
      <c r="HP11" s="213">
        <f>$EX$7</f>
        <v>2.5000000000000001E-2</v>
      </c>
      <c r="HQ11" s="193">
        <f>GS11+GU11+GW11+GY11+HA11+HC11+HE11+HG11+HI11+HK11+HM11+HO11</f>
        <v>0</v>
      </c>
      <c r="HR11" s="192" t="e">
        <f>HQ11/$HQ$7</f>
        <v>#DIV/0!</v>
      </c>
    </row>
    <row r="12" spans="2:226" ht="14.4" customHeight="1" x14ac:dyDescent="0.3">
      <c r="B12" s="195" t="str">
        <f t="shared" si="53"/>
        <v>Agosto</v>
      </c>
      <c r="C12" s="194" t="e">
        <f t="shared" ref="C12:C19" si="67">C26</f>
        <v>#DIV/0!</v>
      </c>
      <c r="D12" s="195" t="s">
        <v>57</v>
      </c>
      <c r="E12" s="196">
        <f t="shared" si="47"/>
        <v>0</v>
      </c>
      <c r="F12" s="197">
        <f t="shared" si="18"/>
        <v>0</v>
      </c>
      <c r="G12" s="198">
        <f t="shared" si="48"/>
        <v>0</v>
      </c>
      <c r="H12" s="198">
        <f t="shared" si="37"/>
        <v>0</v>
      </c>
      <c r="I12" s="199">
        <f t="shared" si="38"/>
        <v>1</v>
      </c>
      <c r="J12" s="200">
        <f t="shared" si="39"/>
        <v>0</v>
      </c>
      <c r="K12" s="201">
        <f t="shared" si="49"/>
        <v>0</v>
      </c>
      <c r="L12" s="202">
        <f t="shared" si="40"/>
        <v>0</v>
      </c>
      <c r="M12" s="203">
        <f t="shared" si="41"/>
        <v>0</v>
      </c>
      <c r="N12" s="197">
        <f t="shared" si="42"/>
        <v>0</v>
      </c>
      <c r="O12" s="204" t="e">
        <f t="shared" si="43"/>
        <v>#DIV/0!</v>
      </c>
      <c r="P12" s="205" t="e">
        <f t="shared" si="44"/>
        <v>#DIV/0!</v>
      </c>
      <c r="R12" s="206">
        <f t="shared" si="5"/>
        <v>0</v>
      </c>
      <c r="S12" s="206">
        <f t="shared" si="6"/>
        <v>0</v>
      </c>
      <c r="T12" s="206">
        <f t="shared" si="7"/>
        <v>0</v>
      </c>
      <c r="U12" s="206">
        <f t="shared" si="8"/>
        <v>0</v>
      </c>
      <c r="V12" s="207" t="s">
        <v>586</v>
      </c>
      <c r="W12" s="160">
        <f t="shared" si="9"/>
        <v>0</v>
      </c>
      <c r="X12" s="208" t="e">
        <f t="shared" si="2"/>
        <v>#DIV/0!</v>
      </c>
      <c r="Y12" s="209"/>
      <c r="Z12" s="209"/>
      <c r="AA12" s="332">
        <v>0</v>
      </c>
      <c r="AB12" s="335">
        <v>0</v>
      </c>
      <c r="AC12" s="163"/>
      <c r="AD12" s="164" t="str">
        <f t="shared" si="10"/>
        <v>Octubre</v>
      </c>
      <c r="AE12" s="165">
        <f>Tabla2[[#Totals],[Columna11]]</f>
        <v>0</v>
      </c>
      <c r="AF12" s="165" t="e">
        <f>Tabla29[[#Totals],[Columna11]]</f>
        <v>#DIV/0!</v>
      </c>
      <c r="AG12" s="165" t="e">
        <f>Tabla292[[#Totals],[Columna11]]</f>
        <v>#DIV/0!</v>
      </c>
      <c r="AH12" s="165" t="e">
        <f>Tabla2926[[#Totals],[Columna11]]</f>
        <v>#DIV/0!</v>
      </c>
      <c r="AI12" s="165" t="e">
        <f>Tabla29268[[#Totals],[Columna11]]</f>
        <v>#DIV/0!</v>
      </c>
      <c r="AJ12" s="166" t="e">
        <f t="shared" si="11"/>
        <v>#DIV/0!</v>
      </c>
      <c r="AK12" s="167" t="e">
        <f t="shared" si="12"/>
        <v>#DIV/0!</v>
      </c>
      <c r="AM12" s="162"/>
      <c r="AN12" s="162"/>
      <c r="AO12" s="161" t="e">
        <f>$X$10</f>
        <v>#DIV/0!</v>
      </c>
      <c r="AP12" s="95" t="str">
        <f t="shared" si="19"/>
        <v>C5</v>
      </c>
      <c r="AQ12" s="165">
        <f t="shared" si="20"/>
        <v>0</v>
      </c>
      <c r="AR12" s="165">
        <f t="shared" si="20"/>
        <v>0</v>
      </c>
      <c r="AS12" s="165">
        <f t="shared" si="20"/>
        <v>0</v>
      </c>
      <c r="AT12" s="165">
        <f t="shared" si="21"/>
        <v>0</v>
      </c>
      <c r="AU12" s="165">
        <f t="shared" si="22"/>
        <v>0</v>
      </c>
      <c r="AV12" s="165">
        <f t="shared" si="23"/>
        <v>0</v>
      </c>
      <c r="AW12" s="165">
        <f t="shared" si="24"/>
        <v>0</v>
      </c>
      <c r="AX12" s="165">
        <f t="shared" si="25"/>
        <v>0</v>
      </c>
      <c r="AY12" s="165">
        <f t="shared" si="26"/>
        <v>0</v>
      </c>
      <c r="AZ12" s="165">
        <f t="shared" si="27"/>
        <v>0</v>
      </c>
      <c r="BA12" s="165">
        <f t="shared" si="28"/>
        <v>0</v>
      </c>
      <c r="BB12" s="165">
        <f t="shared" si="29"/>
        <v>0</v>
      </c>
      <c r="BC12" s="165">
        <f t="shared" si="30"/>
        <v>0</v>
      </c>
      <c r="BD12" s="165">
        <f t="shared" si="31"/>
        <v>0</v>
      </c>
      <c r="BE12" s="165">
        <f t="shared" si="32"/>
        <v>0</v>
      </c>
      <c r="BG12" s="162"/>
      <c r="BH12" s="162"/>
      <c r="BI12" s="161" t="e">
        <f>$X$10</f>
        <v>#DIV/0!</v>
      </c>
      <c r="BJ12" s="95" t="str">
        <f>Tabla2[[#This Row],[Columna1]]</f>
        <v>C5</v>
      </c>
      <c r="BK12" s="165">
        <f>Tabla29[[#This Row],[Columna3]]/7</f>
        <v>0</v>
      </c>
      <c r="BL12" s="165">
        <f>Tabla29[[#This Row],[Columna4]]/4.2</f>
        <v>0</v>
      </c>
      <c r="BM12" s="165">
        <f>Tabla2[[#This Row],[Columna16]]</f>
        <v>0</v>
      </c>
      <c r="BN12" s="165" t="e">
        <f>(Tabla29[[#This Row],[Columna4]]*BN$5/$BE$5)*$BM$4</f>
        <v>#DIV/0!</v>
      </c>
      <c r="BO12" s="165" t="e">
        <f>(Tabla29[[#This Row],[Columna4]]*BO$5/$BE$5)*$BM$4</f>
        <v>#DIV/0!</v>
      </c>
      <c r="BP12" s="165" t="e">
        <f>(Tabla29[[#This Row],[Columna4]]*BP$5/$BE$5)*$BM$4</f>
        <v>#DIV/0!</v>
      </c>
      <c r="BQ12" s="165" t="e">
        <f>(Tabla29[[#This Row],[Columna4]]*BQ$5/$BE$5)*$BM$4</f>
        <v>#DIV/0!</v>
      </c>
      <c r="BR12" s="165" t="e">
        <f>(Tabla29[[#This Row],[Columna4]]*BR$5/$BE$5)*$BM$4</f>
        <v>#DIV/0!</v>
      </c>
      <c r="BS12" s="165" t="e">
        <f>(Tabla29[[#This Row],[Columna4]]*BS$5/$BE$5)*$BM$4</f>
        <v>#DIV/0!</v>
      </c>
      <c r="BT12" s="165" t="e">
        <f>(Tabla29[[#This Row],[Columna4]]*BT$5/$BE$5)*$BM$4</f>
        <v>#DIV/0!</v>
      </c>
      <c r="BU12" s="165" t="e">
        <f>(Tabla29[[#This Row],[Columna4]]*BU$5/$BE$5)*$BM$4</f>
        <v>#DIV/0!</v>
      </c>
      <c r="BV12" s="165" t="e">
        <f>(Tabla29[[#This Row],[Columna4]]*BV$5/$BE$5)*$BM$4</f>
        <v>#DIV/0!</v>
      </c>
      <c r="BW12" s="165" t="e">
        <f>(Tabla29[[#This Row],[Columna4]]*BW$5/$BE$5)*$BM$4</f>
        <v>#DIV/0!</v>
      </c>
      <c r="BX12" s="165" t="e">
        <f>(Tabla29[[#This Row],[Columna4]]*BX$5/$BE$5)*$BM$4</f>
        <v>#DIV/0!</v>
      </c>
      <c r="BY12" s="165" t="e">
        <f>(Tabla29[[#This Row],[Columna4]]*BY$5/$BE$5)*$BM$4</f>
        <v>#DIV/0!</v>
      </c>
      <c r="CA12" s="162"/>
      <c r="CB12" s="162"/>
      <c r="CC12" s="161" t="e">
        <f>$X$10</f>
        <v>#DIV/0!</v>
      </c>
      <c r="CD12" s="95" t="str">
        <f>Tabla2[[#This Row],[Columna1]]</f>
        <v>C5</v>
      </c>
      <c r="CE12" s="165" t="e">
        <f>Tabla292[[#This Row],[Columna3]]/7</f>
        <v>#DIV/0!</v>
      </c>
      <c r="CF12" s="165" t="e">
        <f>Tabla292[[#This Row],[Columna4]]/4.2</f>
        <v>#DIV/0!</v>
      </c>
      <c r="CG12" s="165" t="e">
        <f>Tabla29[[#This Row],[Columna16]]</f>
        <v>#DIV/0!</v>
      </c>
      <c r="CH12" s="165" t="e">
        <f>(Tabla292[[#This Row],[Columna4]]*CH$5/$BY$5)*$CG$4</f>
        <v>#DIV/0!</v>
      </c>
      <c r="CI12" s="165" t="e">
        <f>(Tabla292[[#This Row],[Columna4]]*CI$5/$BY$5)*$CG$4</f>
        <v>#DIV/0!</v>
      </c>
      <c r="CJ12" s="165" t="e">
        <f>(Tabla292[[#This Row],[Columna4]]*CJ$5/$BY$5)*$CG$4</f>
        <v>#DIV/0!</v>
      </c>
      <c r="CK12" s="165" t="e">
        <f>(Tabla292[[#This Row],[Columna4]]*CK$5/$BY$5)*$CG$4</f>
        <v>#DIV/0!</v>
      </c>
      <c r="CL12" s="165" t="e">
        <f>(Tabla292[[#This Row],[Columna4]]*CL$5/$BY$5)*$CG$4</f>
        <v>#DIV/0!</v>
      </c>
      <c r="CM12" s="165" t="e">
        <f>(Tabla292[[#This Row],[Columna4]]*CM$5/$BY$5)*$CG$4</f>
        <v>#DIV/0!</v>
      </c>
      <c r="CN12" s="165" t="e">
        <f>(Tabla292[[#This Row],[Columna4]]*CN$5/$BY$5)*$CG$4</f>
        <v>#DIV/0!</v>
      </c>
      <c r="CO12" s="165" t="e">
        <f>(Tabla292[[#This Row],[Columna4]]*CO$5/$BY$5)*$CG$4</f>
        <v>#DIV/0!</v>
      </c>
      <c r="CP12" s="165" t="e">
        <f>(Tabla292[[#This Row],[Columna4]]*CP$5/$BY$5)*$CG$4</f>
        <v>#DIV/0!</v>
      </c>
      <c r="CQ12" s="165" t="e">
        <f>(Tabla292[[#This Row],[Columna4]]*CQ$5/$BY$5)*$CG$4</f>
        <v>#DIV/0!</v>
      </c>
      <c r="CR12" s="165" t="e">
        <f>(Tabla292[[#This Row],[Columna4]]*CR$5/$BY$5)*$CG$4</f>
        <v>#DIV/0!</v>
      </c>
      <c r="CS12" s="165" t="e">
        <f>(Tabla292[[#This Row],[Columna4]]*CS$5/$BY$5)*$CG$4</f>
        <v>#DIV/0!</v>
      </c>
      <c r="CU12" s="162"/>
      <c r="CV12" s="162"/>
      <c r="CW12" s="161" t="e">
        <f>$X$10</f>
        <v>#DIV/0!</v>
      </c>
      <c r="CX12" s="95" t="str">
        <f>Tabla2[[#This Row],[Columna1]]</f>
        <v>C5</v>
      </c>
      <c r="CY12" s="165" t="e">
        <f>Tabla2926[[#This Row],[Columna3]]/7</f>
        <v>#DIV/0!</v>
      </c>
      <c r="CZ12" s="165" t="e">
        <f>Tabla2926[[#This Row],[Columna4]]/4.2</f>
        <v>#DIV/0!</v>
      </c>
      <c r="DA12" s="165" t="e">
        <f>Tabla292[[#This Row],[Columna16]]</f>
        <v>#DIV/0!</v>
      </c>
      <c r="DB12" s="165" t="e">
        <f>(Tabla2926[[#This Row],[Columna4]]*DB$5/$CS$5)*$DA$4</f>
        <v>#DIV/0!</v>
      </c>
      <c r="DC12" s="165" t="e">
        <f>(Tabla2926[[#This Row],[Columna4]]*DC$5/$CS$5)*$DA$4</f>
        <v>#DIV/0!</v>
      </c>
      <c r="DD12" s="165" t="e">
        <f>(Tabla2926[[#This Row],[Columna4]]*DD$5/$CS$5)*$DA$4</f>
        <v>#DIV/0!</v>
      </c>
      <c r="DE12" s="165" t="e">
        <f>(Tabla2926[[#This Row],[Columna4]]*DE$5/$CS$5)*$DA$4</f>
        <v>#DIV/0!</v>
      </c>
      <c r="DF12" s="165" t="e">
        <f>(Tabla2926[[#This Row],[Columna4]]*DF$5/$CS$5)*$DA$4</f>
        <v>#DIV/0!</v>
      </c>
      <c r="DG12" s="165" t="e">
        <f>(Tabla2926[[#This Row],[Columna4]]*DG$5/$CS$5)*$DA$4</f>
        <v>#DIV/0!</v>
      </c>
      <c r="DH12" s="165" t="e">
        <f>(Tabla2926[[#This Row],[Columna4]]*DH$5/$CS$5)*$DA$4</f>
        <v>#DIV/0!</v>
      </c>
      <c r="DI12" s="165" t="e">
        <f>(Tabla2926[[#This Row],[Columna4]]*DI$5/$CS$5)*$DA$4</f>
        <v>#DIV/0!</v>
      </c>
      <c r="DJ12" s="165" t="e">
        <f>(Tabla2926[[#This Row],[Columna4]]*DJ$5/$CS$5)*$DA$4</f>
        <v>#DIV/0!</v>
      </c>
      <c r="DK12" s="165" t="e">
        <f>(Tabla2926[[#This Row],[Columna4]]*DK$5/$CS$5)*$DA$4</f>
        <v>#DIV/0!</v>
      </c>
      <c r="DL12" s="165" t="e">
        <f>(Tabla2926[[#This Row],[Columna4]]*DL$5/$CS$5)*$DA$4</f>
        <v>#DIV/0!</v>
      </c>
      <c r="DM12" s="165" t="e">
        <f>(Tabla2926[[#This Row],[Columna4]]*DM$5/$CS$5)*$DA$4</f>
        <v>#DIV/0!</v>
      </c>
      <c r="DO12" s="162"/>
      <c r="DP12" s="162"/>
      <c r="DQ12" s="161" t="e">
        <f>$X$10</f>
        <v>#DIV/0!</v>
      </c>
      <c r="DR12" s="95" t="str">
        <f>Tabla2[[#This Row],[Columna1]]</f>
        <v>C5</v>
      </c>
      <c r="DS12" s="165" t="e">
        <f>Tabla29268[[#This Row],[Columna3]]/7</f>
        <v>#DIV/0!</v>
      </c>
      <c r="DT12" s="165" t="e">
        <f>Tabla29268[[#This Row],[Columna4]]/4.2</f>
        <v>#DIV/0!</v>
      </c>
      <c r="DU12" s="165" t="e">
        <f>Tabla2926[[#This Row],[Columna16]]</f>
        <v>#DIV/0!</v>
      </c>
      <c r="DV12" s="165" t="e">
        <f>(Tabla29268[[#This Row],[Columna4]]*DV$5/$DM$5)*$DU$4</f>
        <v>#DIV/0!</v>
      </c>
      <c r="DW12" s="165" t="e">
        <f>(Tabla29268[[#This Row],[Columna4]]*DW$5/$DM$5)*$DU$4</f>
        <v>#DIV/0!</v>
      </c>
      <c r="DX12" s="165" t="e">
        <f>(Tabla29268[[#This Row],[Columna4]]*DX$5/$DM$5)*$DU$4</f>
        <v>#DIV/0!</v>
      </c>
      <c r="DY12" s="165" t="e">
        <f>(Tabla29268[[#This Row],[Columna4]]*DY$5/$DM$5)*$DU$4</f>
        <v>#DIV/0!</v>
      </c>
      <c r="DZ12" s="165" t="e">
        <f>(Tabla29268[[#This Row],[Columna4]]*DZ$5/$DM$5)*$DU$4</f>
        <v>#DIV/0!</v>
      </c>
      <c r="EA12" s="165" t="e">
        <f>(Tabla29268[[#This Row],[Columna4]]*EA$5/$DM$5)*$DU$4</f>
        <v>#DIV/0!</v>
      </c>
      <c r="EB12" s="165" t="e">
        <f>(Tabla29268[[#This Row],[Columna4]]*EB$5/$DM$5)*$DU$4</f>
        <v>#DIV/0!</v>
      </c>
      <c r="EC12" s="165" t="e">
        <f>(Tabla29268[[#This Row],[Columna4]]*EC$5/$DM$5)*$DU$4</f>
        <v>#DIV/0!</v>
      </c>
      <c r="ED12" s="165" t="e">
        <f>(Tabla29268[[#This Row],[Columna4]]*ED$5/$DM$5)*$DU$4</f>
        <v>#DIV/0!</v>
      </c>
      <c r="EE12" s="165" t="e">
        <f>(Tabla29268[[#This Row],[Columna4]]*EE$5/$DM$5)*$DU$4</f>
        <v>#DIV/0!</v>
      </c>
      <c r="EF12" s="165" t="e">
        <f>(Tabla29268[[#This Row],[Columna4]]*EF$5/$DM$5)*$DU$4</f>
        <v>#DIV/0!</v>
      </c>
      <c r="EG12" s="165" t="e">
        <f>(Tabla29268[[#This Row],[Columna4]]*EG$5/$DM$5)*$DU$4</f>
        <v>#DIV/0!</v>
      </c>
      <c r="EJ12" s="169" t="s">
        <v>131</v>
      </c>
      <c r="EK12" s="214" t="e">
        <f>EK32</f>
        <v>#DIV/0!</v>
      </c>
      <c r="EL12" s="214" t="e">
        <f t="shared" ref="EL12:EV12" si="68">EL32</f>
        <v>#DIV/0!</v>
      </c>
      <c r="EM12" s="214" t="e">
        <f t="shared" si="68"/>
        <v>#DIV/0!</v>
      </c>
      <c r="EN12" s="214" t="e">
        <f t="shared" si="68"/>
        <v>#DIV/0!</v>
      </c>
      <c r="EO12" s="214" t="e">
        <f t="shared" si="68"/>
        <v>#DIV/0!</v>
      </c>
      <c r="EP12" s="214" t="e">
        <f t="shared" si="68"/>
        <v>#DIV/0!</v>
      </c>
      <c r="EQ12" s="214" t="e">
        <f t="shared" si="68"/>
        <v>#DIV/0!</v>
      </c>
      <c r="ER12" s="214" t="e">
        <f t="shared" si="68"/>
        <v>#DIV/0!</v>
      </c>
      <c r="ES12" s="214" t="e">
        <f t="shared" si="68"/>
        <v>#DIV/0!</v>
      </c>
      <c r="ET12" s="214" t="e">
        <f t="shared" si="68"/>
        <v>#DIV/0!</v>
      </c>
      <c r="EU12" s="214" t="e">
        <f t="shared" si="68"/>
        <v>#DIV/0!</v>
      </c>
      <c r="EV12" s="214" t="e">
        <f t="shared" si="68"/>
        <v>#DIV/0!</v>
      </c>
      <c r="EW12" s="214" t="e">
        <f>SUM(EK12:EV12)</f>
        <v>#DIV/0!</v>
      </c>
      <c r="EX12" s="123" t="e">
        <f>EW12/$EW$6</f>
        <v>#DIV/0!</v>
      </c>
      <c r="FA12" s="169" t="s">
        <v>131</v>
      </c>
      <c r="FB12" s="214" t="e">
        <f>(EK12*(1+FM4+FM3+FI4))+(FB8*(FI3+FI2))</f>
        <v>#DIV/0!</v>
      </c>
      <c r="FC12" s="214" t="e">
        <f>(EL12*(1+FM4+FM3+FI4))+(FC8*(FI3+FI2))</f>
        <v>#DIV/0!</v>
      </c>
      <c r="FD12" s="214" t="e">
        <f>(EM12*(1+FM4+FM3+FI4))+(FD8*(FI3+FI2))</f>
        <v>#DIV/0!</v>
      </c>
      <c r="FE12" s="214" t="e">
        <f>(EN12*(1+FM4+FM3+FI4))+(FE8*(FI3+FI2))</f>
        <v>#DIV/0!</v>
      </c>
      <c r="FF12" s="214" t="e">
        <f>(EO12*(1+FM4+FM3+FI4))+(FF8*(FI3+FI2))</f>
        <v>#DIV/0!</v>
      </c>
      <c r="FG12" s="214" t="e">
        <f>(EP12*(1+FM4+FM3+FI4))+(FG8*(FI3+FI2))</f>
        <v>#DIV/0!</v>
      </c>
      <c r="FH12" s="214" t="e">
        <f>(EQ12*(1+FM4+FM3+FI4))+(FH8*(FI3+FI2))</f>
        <v>#DIV/0!</v>
      </c>
      <c r="FI12" s="214" t="e">
        <f>(ER12*(1+FM4+FM3+FI4))+(FI8*(FI3+FI2))</f>
        <v>#DIV/0!</v>
      </c>
      <c r="FJ12" s="214" t="e">
        <f>(ES12*(1+FM4+FM3+FI4))+(FJ8*(FI3+FI2))</f>
        <v>#DIV/0!</v>
      </c>
      <c r="FK12" s="214" t="e">
        <f>(ET12*(1+FM4+FM3+FI4))+(FK8*(FI3+FI2))</f>
        <v>#DIV/0!</v>
      </c>
      <c r="FL12" s="214" t="e">
        <f>(EU12*(1+FM4+FM3+FI4))+(FL8*(FI3+FI2))</f>
        <v>#DIV/0!</v>
      </c>
      <c r="FM12" s="214" t="e">
        <f>(EV12*(1+FM4+FM3+FI4))+(FM8*(FI3+FI2))</f>
        <v>#DIV/0!</v>
      </c>
      <c r="FN12" s="214" t="e">
        <f>SUM(FB12:FM12)</f>
        <v>#DIV/0!</v>
      </c>
      <c r="FO12" s="124" t="e">
        <f t="shared" ref="FO12:FO13" si="69">FN12/$FN$6</f>
        <v>#DIV/0!</v>
      </c>
      <c r="FQ12" s="103">
        <f>FQ11+1</f>
        <v>5</v>
      </c>
      <c r="FR12" s="211" t="s">
        <v>132</v>
      </c>
      <c r="FS12" s="212" t="e">
        <f>FS7*$GF$12</f>
        <v>#DIV/0!</v>
      </c>
      <c r="FT12" s="212" t="e">
        <f t="shared" ref="FT12:GD12" si="70">FT7*$GF$12</f>
        <v>#DIV/0!</v>
      </c>
      <c r="FU12" s="212" t="e">
        <f t="shared" si="70"/>
        <v>#DIV/0!</v>
      </c>
      <c r="FV12" s="212" t="e">
        <f t="shared" si="70"/>
        <v>#DIV/0!</v>
      </c>
      <c r="FW12" s="212" t="e">
        <f t="shared" si="70"/>
        <v>#DIV/0!</v>
      </c>
      <c r="FX12" s="212" t="e">
        <f t="shared" si="70"/>
        <v>#DIV/0!</v>
      </c>
      <c r="FY12" s="212" t="e">
        <f t="shared" si="70"/>
        <v>#DIV/0!</v>
      </c>
      <c r="FZ12" s="212" t="e">
        <f t="shared" si="70"/>
        <v>#DIV/0!</v>
      </c>
      <c r="GA12" s="212" t="e">
        <f t="shared" si="70"/>
        <v>#DIV/0!</v>
      </c>
      <c r="GB12" s="212" t="e">
        <f t="shared" si="70"/>
        <v>#DIV/0!</v>
      </c>
      <c r="GC12" s="212" t="e">
        <f t="shared" si="70"/>
        <v>#DIV/0!</v>
      </c>
      <c r="GD12" s="212" t="e">
        <f t="shared" si="70"/>
        <v>#DIV/0!</v>
      </c>
      <c r="GE12" s="188" t="e">
        <f>SUM(FS12:GD12)</f>
        <v>#DIV/0!</v>
      </c>
      <c r="GF12" s="189" t="e">
        <f>EX106</f>
        <v>#DIV/0!</v>
      </c>
      <c r="GI12" s="29" t="s">
        <v>133</v>
      </c>
      <c r="GJ12" s="30" t="s">
        <v>134</v>
      </c>
      <c r="GK12" s="87" t="s">
        <v>135</v>
      </c>
      <c r="GL12" s="88"/>
      <c r="GM12" s="30" t="s">
        <v>70</v>
      </c>
      <c r="GN12" s="7"/>
      <c r="GO12" s="8"/>
      <c r="GR12" s="215"/>
      <c r="GS12" s="175"/>
      <c r="GT12" s="147"/>
      <c r="GU12" s="175"/>
      <c r="GV12" s="147"/>
      <c r="GW12" s="175"/>
      <c r="GX12" s="147"/>
      <c r="GY12" s="175"/>
      <c r="GZ12" s="147"/>
      <c r="HA12" s="175"/>
      <c r="HB12" s="147"/>
      <c r="HC12" s="175"/>
      <c r="HD12" s="147"/>
      <c r="HE12" s="175"/>
      <c r="HF12" s="147"/>
      <c r="HG12" s="175"/>
      <c r="HH12" s="147"/>
      <c r="HI12" s="175"/>
      <c r="HJ12" s="147"/>
      <c r="HK12" s="175"/>
      <c r="HL12" s="147"/>
      <c r="HM12" s="175"/>
      <c r="HN12" s="147"/>
      <c r="HO12" s="175"/>
      <c r="HP12" s="147"/>
      <c r="HQ12" s="175"/>
      <c r="HR12" s="147"/>
    </row>
    <row r="13" spans="2:226" ht="14.4" customHeight="1" x14ac:dyDescent="0.3">
      <c r="B13" s="195" t="str">
        <f t="shared" si="53"/>
        <v>Septiembre</v>
      </c>
      <c r="C13" s="194" t="e">
        <f t="shared" si="67"/>
        <v>#DIV/0!</v>
      </c>
      <c r="D13" s="195" t="s">
        <v>58</v>
      </c>
      <c r="E13" s="196">
        <f t="shared" si="47"/>
        <v>0</v>
      </c>
      <c r="F13" s="197">
        <f t="shared" si="18"/>
        <v>0</v>
      </c>
      <c r="G13" s="198">
        <f t="shared" si="48"/>
        <v>0</v>
      </c>
      <c r="H13" s="198">
        <f t="shared" si="37"/>
        <v>0</v>
      </c>
      <c r="I13" s="199">
        <f t="shared" si="38"/>
        <v>1</v>
      </c>
      <c r="J13" s="200">
        <f t="shared" si="39"/>
        <v>0</v>
      </c>
      <c r="K13" s="201">
        <f t="shared" si="49"/>
        <v>0</v>
      </c>
      <c r="L13" s="202">
        <f t="shared" si="40"/>
        <v>0</v>
      </c>
      <c r="M13" s="203">
        <f t="shared" si="41"/>
        <v>0</v>
      </c>
      <c r="N13" s="197">
        <f t="shared" si="42"/>
        <v>0</v>
      </c>
      <c r="O13" s="204" t="e">
        <f t="shared" si="43"/>
        <v>#DIV/0!</v>
      </c>
      <c r="P13" s="205" t="e">
        <f t="shared" si="44"/>
        <v>#DIV/0!</v>
      </c>
      <c r="R13" s="206">
        <f t="shared" si="5"/>
        <v>0</v>
      </c>
      <c r="S13" s="206">
        <f t="shared" si="6"/>
        <v>0</v>
      </c>
      <c r="T13" s="206">
        <f t="shared" si="7"/>
        <v>0</v>
      </c>
      <c r="U13" s="206">
        <f t="shared" si="8"/>
        <v>0</v>
      </c>
      <c r="V13" s="207" t="s">
        <v>587</v>
      </c>
      <c r="W13" s="160">
        <f t="shared" si="9"/>
        <v>0</v>
      </c>
      <c r="X13" s="208" t="e">
        <f t="shared" si="2"/>
        <v>#DIV/0!</v>
      </c>
      <c r="Y13" s="209"/>
      <c r="Z13" s="209"/>
      <c r="AA13" s="332">
        <v>0</v>
      </c>
      <c r="AB13" s="335">
        <v>0</v>
      </c>
      <c r="AC13" s="163"/>
      <c r="AD13" s="164" t="str">
        <f t="shared" si="10"/>
        <v>Noviembre</v>
      </c>
      <c r="AE13" s="165">
        <f>Tabla2[[#Totals],[Columna12]]</f>
        <v>0</v>
      </c>
      <c r="AF13" s="165" t="e">
        <f>Tabla29[[#Totals],[Columna12]]</f>
        <v>#DIV/0!</v>
      </c>
      <c r="AG13" s="165" t="e">
        <f>Tabla292[[#Totals],[Columna12]]</f>
        <v>#DIV/0!</v>
      </c>
      <c r="AH13" s="165" t="e">
        <f>Tabla2926[[#Totals],[Columna12]]</f>
        <v>#DIV/0!</v>
      </c>
      <c r="AI13" s="165" t="e">
        <f>Tabla29268[[#Totals],[Columna12]]</f>
        <v>#DIV/0!</v>
      </c>
      <c r="AJ13" s="166" t="e">
        <f t="shared" si="11"/>
        <v>#DIV/0!</v>
      </c>
      <c r="AK13" s="167" t="e">
        <f t="shared" si="12"/>
        <v>#DIV/0!</v>
      </c>
      <c r="AM13" s="209" t="s">
        <v>127</v>
      </c>
      <c r="AN13" s="209" t="e">
        <f>SUM(AO13:AO17)</f>
        <v>#DIV/0!</v>
      </c>
      <c r="AO13" s="208" t="e">
        <f>$X$11</f>
        <v>#DIV/0!</v>
      </c>
      <c r="AP13" s="95" t="str">
        <f t="shared" si="19"/>
        <v>C6</v>
      </c>
      <c r="AQ13" s="165">
        <f t="shared" si="20"/>
        <v>0</v>
      </c>
      <c r="AR13" s="165">
        <f t="shared" si="20"/>
        <v>0</v>
      </c>
      <c r="AS13" s="165">
        <f t="shared" si="20"/>
        <v>0</v>
      </c>
      <c r="AT13" s="165">
        <f t="shared" si="21"/>
        <v>0</v>
      </c>
      <c r="AU13" s="165">
        <f t="shared" si="22"/>
        <v>0</v>
      </c>
      <c r="AV13" s="165">
        <f t="shared" si="23"/>
        <v>0</v>
      </c>
      <c r="AW13" s="165">
        <f t="shared" si="24"/>
        <v>0</v>
      </c>
      <c r="AX13" s="165">
        <f t="shared" si="25"/>
        <v>0</v>
      </c>
      <c r="AY13" s="165">
        <f t="shared" si="26"/>
        <v>0</v>
      </c>
      <c r="AZ13" s="165">
        <f t="shared" si="27"/>
        <v>0</v>
      </c>
      <c r="BA13" s="165">
        <f t="shared" si="28"/>
        <v>0</v>
      </c>
      <c r="BB13" s="165">
        <f t="shared" si="29"/>
        <v>0</v>
      </c>
      <c r="BC13" s="165">
        <f t="shared" si="30"/>
        <v>0</v>
      </c>
      <c r="BD13" s="165">
        <f t="shared" si="31"/>
        <v>0</v>
      </c>
      <c r="BE13" s="165">
        <f t="shared" si="32"/>
        <v>0</v>
      </c>
      <c r="BG13" s="209" t="s">
        <v>127</v>
      </c>
      <c r="BH13" s="209" t="e">
        <f>SUM(BI13:BI17)</f>
        <v>#DIV/0!</v>
      </c>
      <c r="BI13" s="208" t="e">
        <f>$X$11</f>
        <v>#DIV/0!</v>
      </c>
      <c r="BJ13" s="95" t="str">
        <f>Tabla2[[#This Row],[Columna1]]</f>
        <v>C6</v>
      </c>
      <c r="BK13" s="165">
        <f>Tabla29[[#This Row],[Columna3]]/7</f>
        <v>0</v>
      </c>
      <c r="BL13" s="165">
        <f>Tabla29[[#This Row],[Columna4]]/4.2</f>
        <v>0</v>
      </c>
      <c r="BM13" s="165">
        <f>Tabla2[[#This Row],[Columna16]]</f>
        <v>0</v>
      </c>
      <c r="BN13" s="165" t="e">
        <f>(Tabla29[[#This Row],[Columna4]]*BN$5/$BE$5)*$BM$4</f>
        <v>#DIV/0!</v>
      </c>
      <c r="BO13" s="165" t="e">
        <f>(Tabla29[[#This Row],[Columna4]]*BO$5/$BE$5)*$BM$4</f>
        <v>#DIV/0!</v>
      </c>
      <c r="BP13" s="165" t="e">
        <f>(Tabla29[[#This Row],[Columna4]]*BP$5/$BE$5)*$BM$4</f>
        <v>#DIV/0!</v>
      </c>
      <c r="BQ13" s="165" t="e">
        <f>(Tabla29[[#This Row],[Columna4]]*BQ$5/$BE$5)*$BM$4</f>
        <v>#DIV/0!</v>
      </c>
      <c r="BR13" s="165" t="e">
        <f>(Tabla29[[#This Row],[Columna4]]*BR$5/$BE$5)*$BM$4</f>
        <v>#DIV/0!</v>
      </c>
      <c r="BS13" s="165" t="e">
        <f>(Tabla29[[#This Row],[Columna4]]*BS$5/$BE$5)*$BM$4</f>
        <v>#DIV/0!</v>
      </c>
      <c r="BT13" s="165" t="e">
        <f>(Tabla29[[#This Row],[Columna4]]*BT$5/$BE$5)*$BM$4</f>
        <v>#DIV/0!</v>
      </c>
      <c r="BU13" s="165" t="e">
        <f>(Tabla29[[#This Row],[Columna4]]*BU$5/$BE$5)*$BM$4</f>
        <v>#DIV/0!</v>
      </c>
      <c r="BV13" s="165" t="e">
        <f>(Tabla29[[#This Row],[Columna4]]*BV$5/$BE$5)*$BM$4</f>
        <v>#DIV/0!</v>
      </c>
      <c r="BW13" s="165" t="e">
        <f>(Tabla29[[#This Row],[Columna4]]*BW$5/$BE$5)*$BM$4</f>
        <v>#DIV/0!</v>
      </c>
      <c r="BX13" s="165" t="e">
        <f>(Tabla29[[#This Row],[Columna4]]*BX$5/$BE$5)*$BM$4</f>
        <v>#DIV/0!</v>
      </c>
      <c r="BY13" s="165" t="e">
        <f>(Tabla29[[#This Row],[Columna4]]*BY$5/$BE$5)*$BM$4</f>
        <v>#DIV/0!</v>
      </c>
      <c r="CA13" s="209" t="s">
        <v>127</v>
      </c>
      <c r="CB13" s="209" t="e">
        <f>SUM(CC13:CC17)</f>
        <v>#DIV/0!</v>
      </c>
      <c r="CC13" s="208" t="e">
        <f>$X$11</f>
        <v>#DIV/0!</v>
      </c>
      <c r="CD13" s="95" t="str">
        <f>Tabla2[[#This Row],[Columna1]]</f>
        <v>C6</v>
      </c>
      <c r="CE13" s="165" t="e">
        <f>Tabla292[[#This Row],[Columna3]]/7</f>
        <v>#DIV/0!</v>
      </c>
      <c r="CF13" s="165" t="e">
        <f>Tabla292[[#This Row],[Columna4]]/4.2</f>
        <v>#DIV/0!</v>
      </c>
      <c r="CG13" s="165" t="e">
        <f>Tabla29[[#This Row],[Columna16]]</f>
        <v>#DIV/0!</v>
      </c>
      <c r="CH13" s="165" t="e">
        <f>(Tabla292[[#This Row],[Columna4]]*CH$5/$BY$5)*$CG$4</f>
        <v>#DIV/0!</v>
      </c>
      <c r="CI13" s="165" t="e">
        <f>(Tabla292[[#This Row],[Columna4]]*CI$5/$BY$5)*$CG$4</f>
        <v>#DIV/0!</v>
      </c>
      <c r="CJ13" s="165" t="e">
        <f>(Tabla292[[#This Row],[Columna4]]*CJ$5/$BY$5)*$CG$4</f>
        <v>#DIV/0!</v>
      </c>
      <c r="CK13" s="165" t="e">
        <f>(Tabla292[[#This Row],[Columna4]]*CK$5/$BY$5)*$CG$4</f>
        <v>#DIV/0!</v>
      </c>
      <c r="CL13" s="165" t="e">
        <f>(Tabla292[[#This Row],[Columna4]]*CL$5/$BY$5)*$CG$4</f>
        <v>#DIV/0!</v>
      </c>
      <c r="CM13" s="165" t="e">
        <f>(Tabla292[[#This Row],[Columna4]]*CM$5/$BY$5)*$CG$4</f>
        <v>#DIV/0!</v>
      </c>
      <c r="CN13" s="165" t="e">
        <f>(Tabla292[[#This Row],[Columna4]]*CN$5/$BY$5)*$CG$4</f>
        <v>#DIV/0!</v>
      </c>
      <c r="CO13" s="165" t="e">
        <f>(Tabla292[[#This Row],[Columna4]]*CO$5/$BY$5)*$CG$4</f>
        <v>#DIV/0!</v>
      </c>
      <c r="CP13" s="165" t="e">
        <f>(Tabla292[[#This Row],[Columna4]]*CP$5/$BY$5)*$CG$4</f>
        <v>#DIV/0!</v>
      </c>
      <c r="CQ13" s="165" t="e">
        <f>(Tabla292[[#This Row],[Columna4]]*CQ$5/$BY$5)*$CG$4</f>
        <v>#DIV/0!</v>
      </c>
      <c r="CR13" s="165" t="e">
        <f>(Tabla292[[#This Row],[Columna4]]*CR$5/$BY$5)*$CG$4</f>
        <v>#DIV/0!</v>
      </c>
      <c r="CS13" s="165" t="e">
        <f>(Tabla292[[#This Row],[Columna4]]*CS$5/$BY$5)*$CG$4</f>
        <v>#DIV/0!</v>
      </c>
      <c r="CU13" s="209" t="s">
        <v>127</v>
      </c>
      <c r="CV13" s="209" t="e">
        <f>SUM(CW13:CW17)</f>
        <v>#DIV/0!</v>
      </c>
      <c r="CW13" s="208" t="e">
        <f>$X$11</f>
        <v>#DIV/0!</v>
      </c>
      <c r="CX13" s="95" t="str">
        <f>Tabla2[[#This Row],[Columna1]]</f>
        <v>C6</v>
      </c>
      <c r="CY13" s="165" t="e">
        <f>Tabla2926[[#This Row],[Columna3]]/7</f>
        <v>#DIV/0!</v>
      </c>
      <c r="CZ13" s="165" t="e">
        <f>Tabla2926[[#This Row],[Columna4]]/4.2</f>
        <v>#DIV/0!</v>
      </c>
      <c r="DA13" s="165" t="e">
        <f>Tabla292[[#This Row],[Columna16]]</f>
        <v>#DIV/0!</v>
      </c>
      <c r="DB13" s="165" t="e">
        <f>(Tabla2926[[#This Row],[Columna4]]*DB$5/$CS$5)*$DA$4</f>
        <v>#DIV/0!</v>
      </c>
      <c r="DC13" s="165" t="e">
        <f>(Tabla2926[[#This Row],[Columna4]]*DC$5/$CS$5)*$DA$4</f>
        <v>#DIV/0!</v>
      </c>
      <c r="DD13" s="165" t="e">
        <f>(Tabla2926[[#This Row],[Columna4]]*DD$5/$CS$5)*$DA$4</f>
        <v>#DIV/0!</v>
      </c>
      <c r="DE13" s="165" t="e">
        <f>(Tabla2926[[#This Row],[Columna4]]*DE$5/$CS$5)*$DA$4</f>
        <v>#DIV/0!</v>
      </c>
      <c r="DF13" s="165" t="e">
        <f>(Tabla2926[[#This Row],[Columna4]]*DF$5/$CS$5)*$DA$4</f>
        <v>#DIV/0!</v>
      </c>
      <c r="DG13" s="165" t="e">
        <f>(Tabla2926[[#This Row],[Columna4]]*DG$5/$CS$5)*$DA$4</f>
        <v>#DIV/0!</v>
      </c>
      <c r="DH13" s="165" t="e">
        <f>(Tabla2926[[#This Row],[Columna4]]*DH$5/$CS$5)*$DA$4</f>
        <v>#DIV/0!</v>
      </c>
      <c r="DI13" s="165" t="e">
        <f>(Tabla2926[[#This Row],[Columna4]]*DI$5/$CS$5)*$DA$4</f>
        <v>#DIV/0!</v>
      </c>
      <c r="DJ13" s="165" t="e">
        <f>(Tabla2926[[#This Row],[Columna4]]*DJ$5/$CS$5)*$DA$4</f>
        <v>#DIV/0!</v>
      </c>
      <c r="DK13" s="165" t="e">
        <f>(Tabla2926[[#This Row],[Columna4]]*DK$5/$CS$5)*$DA$4</f>
        <v>#DIV/0!</v>
      </c>
      <c r="DL13" s="165" t="e">
        <f>(Tabla2926[[#This Row],[Columna4]]*DL$5/$CS$5)*$DA$4</f>
        <v>#DIV/0!</v>
      </c>
      <c r="DM13" s="165" t="e">
        <f>(Tabla2926[[#This Row],[Columna4]]*DM$5/$CS$5)*$DA$4</f>
        <v>#DIV/0!</v>
      </c>
      <c r="DO13" s="209" t="s">
        <v>127</v>
      </c>
      <c r="DP13" s="209" t="e">
        <f>SUM(DQ13:DQ17)</f>
        <v>#DIV/0!</v>
      </c>
      <c r="DQ13" s="208" t="e">
        <f>$X$11</f>
        <v>#DIV/0!</v>
      </c>
      <c r="DR13" s="95" t="str">
        <f>Tabla2[[#This Row],[Columna1]]</f>
        <v>C6</v>
      </c>
      <c r="DS13" s="165" t="e">
        <f>Tabla29268[[#This Row],[Columna3]]/7</f>
        <v>#DIV/0!</v>
      </c>
      <c r="DT13" s="165" t="e">
        <f>Tabla29268[[#This Row],[Columna4]]/4.2</f>
        <v>#DIV/0!</v>
      </c>
      <c r="DU13" s="165" t="e">
        <f>Tabla2926[[#This Row],[Columna16]]</f>
        <v>#DIV/0!</v>
      </c>
      <c r="DV13" s="165" t="e">
        <f>(Tabla29268[[#This Row],[Columna4]]*DV$5/$DM$5)*$DU$4</f>
        <v>#DIV/0!</v>
      </c>
      <c r="DW13" s="165" t="e">
        <f>(Tabla29268[[#This Row],[Columna4]]*DW$5/$DM$5)*$DU$4</f>
        <v>#DIV/0!</v>
      </c>
      <c r="DX13" s="165" t="e">
        <f>(Tabla29268[[#This Row],[Columna4]]*DX$5/$DM$5)*$DU$4</f>
        <v>#DIV/0!</v>
      </c>
      <c r="DY13" s="165" t="e">
        <f>(Tabla29268[[#This Row],[Columna4]]*DY$5/$DM$5)*$DU$4</f>
        <v>#DIV/0!</v>
      </c>
      <c r="DZ13" s="165" t="e">
        <f>(Tabla29268[[#This Row],[Columna4]]*DZ$5/$DM$5)*$DU$4</f>
        <v>#DIV/0!</v>
      </c>
      <c r="EA13" s="165" t="e">
        <f>(Tabla29268[[#This Row],[Columna4]]*EA$5/$DM$5)*$DU$4</f>
        <v>#DIV/0!</v>
      </c>
      <c r="EB13" s="165" t="e">
        <f>(Tabla29268[[#This Row],[Columna4]]*EB$5/$DM$5)*$DU$4</f>
        <v>#DIV/0!</v>
      </c>
      <c r="EC13" s="165" t="e">
        <f>(Tabla29268[[#This Row],[Columna4]]*EC$5/$DM$5)*$DU$4</f>
        <v>#DIV/0!</v>
      </c>
      <c r="ED13" s="165" t="e">
        <f>(Tabla29268[[#This Row],[Columna4]]*ED$5/$DM$5)*$DU$4</f>
        <v>#DIV/0!</v>
      </c>
      <c r="EE13" s="165" t="e">
        <f>(Tabla29268[[#This Row],[Columna4]]*EE$5/$DM$5)*$DU$4</f>
        <v>#DIV/0!</v>
      </c>
      <c r="EF13" s="165" t="e">
        <f>(Tabla29268[[#This Row],[Columna4]]*EF$5/$DM$5)*$DU$4</f>
        <v>#DIV/0!</v>
      </c>
      <c r="EG13" s="165" t="e">
        <f>(Tabla29268[[#This Row],[Columna4]]*EG$5/$DM$5)*$DU$4</f>
        <v>#DIV/0!</v>
      </c>
      <c r="EJ13" s="216" t="s">
        <v>136</v>
      </c>
      <c r="EK13" s="217" t="e">
        <f>EK156</f>
        <v>#DIV/0!</v>
      </c>
      <c r="EL13" s="217" t="e">
        <f t="shared" ref="EL13:EV13" si="71">EL156</f>
        <v>#DIV/0!</v>
      </c>
      <c r="EM13" s="217" t="e">
        <f t="shared" si="71"/>
        <v>#DIV/0!</v>
      </c>
      <c r="EN13" s="217" t="e">
        <f t="shared" si="71"/>
        <v>#DIV/0!</v>
      </c>
      <c r="EO13" s="217" t="e">
        <f t="shared" si="71"/>
        <v>#DIV/0!</v>
      </c>
      <c r="EP13" s="217" t="e">
        <f t="shared" si="71"/>
        <v>#DIV/0!</v>
      </c>
      <c r="EQ13" s="217" t="e">
        <f t="shared" si="71"/>
        <v>#DIV/0!</v>
      </c>
      <c r="ER13" s="217" t="e">
        <f t="shared" si="71"/>
        <v>#DIV/0!</v>
      </c>
      <c r="ES13" s="217" t="e">
        <f t="shared" si="71"/>
        <v>#DIV/0!</v>
      </c>
      <c r="ET13" s="217" t="e">
        <f t="shared" si="71"/>
        <v>#DIV/0!</v>
      </c>
      <c r="EU13" s="217" t="e">
        <f t="shared" si="71"/>
        <v>#DIV/0!</v>
      </c>
      <c r="EV13" s="217" t="e">
        <f t="shared" si="71"/>
        <v>#DIV/0!</v>
      </c>
      <c r="EW13" s="218" t="e">
        <f>SUM(EK13:EV13)</f>
        <v>#DIV/0!</v>
      </c>
      <c r="EX13" s="123" t="e">
        <f>EW13/$EW$6</f>
        <v>#DIV/0!</v>
      </c>
      <c r="FA13" s="216" t="s">
        <v>136</v>
      </c>
      <c r="FB13" s="217" t="e">
        <f>FB10-FB12</f>
        <v>#DIV/0!</v>
      </c>
      <c r="FC13" s="217" t="e">
        <f t="shared" ref="FC13:FM13" si="72">FC10-FC12</f>
        <v>#DIV/0!</v>
      </c>
      <c r="FD13" s="217" t="e">
        <f t="shared" si="72"/>
        <v>#DIV/0!</v>
      </c>
      <c r="FE13" s="217" t="e">
        <f t="shared" si="72"/>
        <v>#DIV/0!</v>
      </c>
      <c r="FF13" s="217" t="e">
        <f t="shared" si="72"/>
        <v>#DIV/0!</v>
      </c>
      <c r="FG13" s="217" t="e">
        <f t="shared" si="72"/>
        <v>#DIV/0!</v>
      </c>
      <c r="FH13" s="217" t="e">
        <f t="shared" si="72"/>
        <v>#DIV/0!</v>
      </c>
      <c r="FI13" s="217" t="e">
        <f t="shared" si="72"/>
        <v>#DIV/0!</v>
      </c>
      <c r="FJ13" s="217" t="e">
        <f t="shared" si="72"/>
        <v>#DIV/0!</v>
      </c>
      <c r="FK13" s="217" t="e">
        <f t="shared" si="72"/>
        <v>#DIV/0!</v>
      </c>
      <c r="FL13" s="217" t="e">
        <f t="shared" si="72"/>
        <v>#DIV/0!</v>
      </c>
      <c r="FM13" s="217" t="e">
        <f t="shared" si="72"/>
        <v>#DIV/0!</v>
      </c>
      <c r="FN13" s="171" t="e">
        <f>SUM(FB13:FM13)</f>
        <v>#DIV/0!</v>
      </c>
      <c r="FO13" s="124" t="e">
        <f t="shared" si="69"/>
        <v>#DIV/0!</v>
      </c>
      <c r="FQ13" s="103">
        <f>FQ12+1</f>
        <v>6</v>
      </c>
      <c r="FR13" s="211" t="s">
        <v>137</v>
      </c>
      <c r="FS13" s="212">
        <f>EK154</f>
        <v>0</v>
      </c>
      <c r="FT13" s="212">
        <f t="shared" ref="FT13:GD13" si="73">EL154</f>
        <v>0</v>
      </c>
      <c r="FU13" s="212">
        <f t="shared" si="73"/>
        <v>0</v>
      </c>
      <c r="FV13" s="212">
        <f t="shared" si="73"/>
        <v>0</v>
      </c>
      <c r="FW13" s="212">
        <f t="shared" si="73"/>
        <v>0</v>
      </c>
      <c r="FX13" s="212">
        <f t="shared" si="73"/>
        <v>0</v>
      </c>
      <c r="FY13" s="212">
        <f t="shared" si="73"/>
        <v>0</v>
      </c>
      <c r="FZ13" s="212">
        <f t="shared" si="73"/>
        <v>0</v>
      </c>
      <c r="GA13" s="212">
        <f t="shared" si="73"/>
        <v>0</v>
      </c>
      <c r="GB13" s="212">
        <f t="shared" si="73"/>
        <v>0</v>
      </c>
      <c r="GC13" s="212">
        <f t="shared" si="73"/>
        <v>0</v>
      </c>
      <c r="GD13" s="212">
        <f t="shared" si="73"/>
        <v>0</v>
      </c>
      <c r="GE13" s="188">
        <f>SUM(FS13:GD13)</f>
        <v>0</v>
      </c>
      <c r="GF13" s="189" t="e">
        <f t="shared" si="55"/>
        <v>#DIV/0!</v>
      </c>
      <c r="GI13" s="82" t="s">
        <v>138</v>
      </c>
      <c r="GJ13" s="83"/>
      <c r="GK13" s="83"/>
      <c r="GL13" s="83"/>
      <c r="GM13" s="83"/>
      <c r="GN13" s="31" t="s">
        <v>139</v>
      </c>
      <c r="GO13" s="32"/>
      <c r="GR13" s="190" t="s">
        <v>140</v>
      </c>
      <c r="GS13" s="345">
        <v>0</v>
      </c>
      <c r="GT13" s="192" t="e">
        <f>GS13/GS$9</f>
        <v>#DIV/0!</v>
      </c>
      <c r="GU13" s="345">
        <v>0</v>
      </c>
      <c r="GV13" s="192" t="e">
        <f>GU13/GU$9</f>
        <v>#DIV/0!</v>
      </c>
      <c r="GW13" s="345">
        <v>0</v>
      </c>
      <c r="GX13" s="192" t="e">
        <f>GW13/GW$9</f>
        <v>#DIV/0!</v>
      </c>
      <c r="GY13" s="345">
        <v>0</v>
      </c>
      <c r="GZ13" s="192" t="e">
        <f>GY13/GY$9</f>
        <v>#DIV/0!</v>
      </c>
      <c r="HA13" s="345">
        <v>0</v>
      </c>
      <c r="HB13" s="192" t="e">
        <f>HA13/HA$9</f>
        <v>#DIV/0!</v>
      </c>
      <c r="HC13" s="345">
        <v>0</v>
      </c>
      <c r="HD13" s="192" t="e">
        <f>HC13/HC$9</f>
        <v>#DIV/0!</v>
      </c>
      <c r="HE13" s="345">
        <v>0</v>
      </c>
      <c r="HF13" s="192" t="e">
        <f>HE13/HE$9</f>
        <v>#DIV/0!</v>
      </c>
      <c r="HG13" s="345">
        <v>0</v>
      </c>
      <c r="HH13" s="192" t="e">
        <f>HG13/HG$9</f>
        <v>#DIV/0!</v>
      </c>
      <c r="HI13" s="345">
        <v>0</v>
      </c>
      <c r="HJ13" s="192" t="e">
        <f>HI13/HI$9</f>
        <v>#DIV/0!</v>
      </c>
      <c r="HK13" s="345">
        <v>0</v>
      </c>
      <c r="HL13" s="192" t="e">
        <f>HK13/HK$9</f>
        <v>#DIV/0!</v>
      </c>
      <c r="HM13" s="345">
        <v>0</v>
      </c>
      <c r="HN13" s="192" t="e">
        <f>HM13/HM$9</f>
        <v>#DIV/0!</v>
      </c>
      <c r="HO13" s="345">
        <v>0</v>
      </c>
      <c r="HP13" s="192" t="e">
        <f>HO13/HO$9</f>
        <v>#DIV/0!</v>
      </c>
      <c r="HQ13" s="193">
        <f>GS13+GU13+GW13+GY13+HA13+HC13+HE13+HG13+HI13+HK13+HM13+HO13</f>
        <v>0</v>
      </c>
      <c r="HR13" s="192" t="e">
        <f>HQ13/HQ$9</f>
        <v>#DIV/0!</v>
      </c>
    </row>
    <row r="14" spans="2:226" ht="14.4" customHeight="1" x14ac:dyDescent="0.3">
      <c r="B14" s="195" t="str">
        <f t="shared" si="53"/>
        <v>Octubre</v>
      </c>
      <c r="C14" s="194" t="e">
        <f t="shared" si="67"/>
        <v>#DIV/0!</v>
      </c>
      <c r="D14" s="195" t="s">
        <v>59</v>
      </c>
      <c r="E14" s="196">
        <f t="shared" si="47"/>
        <v>0</v>
      </c>
      <c r="F14" s="197">
        <f t="shared" si="18"/>
        <v>0</v>
      </c>
      <c r="G14" s="198">
        <f t="shared" si="48"/>
        <v>0</v>
      </c>
      <c r="H14" s="198">
        <f t="shared" si="37"/>
        <v>0</v>
      </c>
      <c r="I14" s="199">
        <f t="shared" si="38"/>
        <v>1</v>
      </c>
      <c r="J14" s="200">
        <f t="shared" si="39"/>
        <v>0</v>
      </c>
      <c r="K14" s="201">
        <f t="shared" si="49"/>
        <v>0</v>
      </c>
      <c r="L14" s="202">
        <f t="shared" si="40"/>
        <v>0</v>
      </c>
      <c r="M14" s="203">
        <f t="shared" si="41"/>
        <v>0</v>
      </c>
      <c r="N14" s="197">
        <f t="shared" si="42"/>
        <v>0</v>
      </c>
      <c r="O14" s="204" t="e">
        <f t="shared" si="43"/>
        <v>#DIV/0!</v>
      </c>
      <c r="P14" s="205" t="e">
        <f t="shared" si="44"/>
        <v>#DIV/0!</v>
      </c>
      <c r="R14" s="206">
        <f t="shared" si="5"/>
        <v>0</v>
      </c>
      <c r="S14" s="206">
        <f t="shared" si="6"/>
        <v>0</v>
      </c>
      <c r="T14" s="206">
        <f t="shared" si="7"/>
        <v>0</v>
      </c>
      <c r="U14" s="206">
        <f t="shared" si="8"/>
        <v>0</v>
      </c>
      <c r="V14" s="207" t="s">
        <v>588</v>
      </c>
      <c r="W14" s="160">
        <f t="shared" si="9"/>
        <v>0</v>
      </c>
      <c r="X14" s="208" t="e">
        <f t="shared" si="2"/>
        <v>#DIV/0!</v>
      </c>
      <c r="Y14" s="209"/>
      <c r="Z14" s="209"/>
      <c r="AA14" s="332">
        <v>0</v>
      </c>
      <c r="AB14" s="335">
        <v>0</v>
      </c>
      <c r="AC14" s="163"/>
      <c r="AD14" s="164" t="str">
        <f t="shared" si="10"/>
        <v>Diciembre</v>
      </c>
      <c r="AE14" s="165">
        <f>Tabla2[[#Totals],[Columna13]]</f>
        <v>0</v>
      </c>
      <c r="AF14" s="165" t="e">
        <f>Tabla29[[#Totals],[Columna13]]</f>
        <v>#DIV/0!</v>
      </c>
      <c r="AG14" s="165" t="e">
        <f>Tabla292[[#Totals],[Columna13]]</f>
        <v>#DIV/0!</v>
      </c>
      <c r="AH14" s="165" t="e">
        <f>Tabla2926[[#Totals],[Columna13]]</f>
        <v>#DIV/0!</v>
      </c>
      <c r="AI14" s="165" t="e">
        <f>Tabla29268[[#Totals],[Columna13]]</f>
        <v>#DIV/0!</v>
      </c>
      <c r="AJ14" s="166" t="e">
        <f t="shared" si="11"/>
        <v>#DIV/0!</v>
      </c>
      <c r="AK14" s="167" t="e">
        <f t="shared" si="12"/>
        <v>#DIV/0!</v>
      </c>
      <c r="AM14" s="209"/>
      <c r="AN14" s="209"/>
      <c r="AO14" s="208" t="e">
        <f>$X$12</f>
        <v>#DIV/0!</v>
      </c>
      <c r="AP14" s="95" t="str">
        <f t="shared" si="19"/>
        <v>C7</v>
      </c>
      <c r="AQ14" s="165">
        <f t="shared" si="20"/>
        <v>0</v>
      </c>
      <c r="AR14" s="165">
        <f t="shared" si="20"/>
        <v>0</v>
      </c>
      <c r="AS14" s="165">
        <f t="shared" si="20"/>
        <v>0</v>
      </c>
      <c r="AT14" s="165">
        <f t="shared" si="21"/>
        <v>0</v>
      </c>
      <c r="AU14" s="165">
        <f t="shared" si="22"/>
        <v>0</v>
      </c>
      <c r="AV14" s="165">
        <f t="shared" si="23"/>
        <v>0</v>
      </c>
      <c r="AW14" s="165">
        <f t="shared" si="24"/>
        <v>0</v>
      </c>
      <c r="AX14" s="165">
        <f t="shared" si="25"/>
        <v>0</v>
      </c>
      <c r="AY14" s="165">
        <f t="shared" si="26"/>
        <v>0</v>
      </c>
      <c r="AZ14" s="165">
        <f t="shared" si="27"/>
        <v>0</v>
      </c>
      <c r="BA14" s="165">
        <f t="shared" si="28"/>
        <v>0</v>
      </c>
      <c r="BB14" s="165">
        <f t="shared" si="29"/>
        <v>0</v>
      </c>
      <c r="BC14" s="165">
        <f t="shared" si="30"/>
        <v>0</v>
      </c>
      <c r="BD14" s="165">
        <f t="shared" si="31"/>
        <v>0</v>
      </c>
      <c r="BE14" s="165">
        <f t="shared" si="32"/>
        <v>0</v>
      </c>
      <c r="BG14" s="209"/>
      <c r="BH14" s="209"/>
      <c r="BI14" s="208" t="e">
        <f>$X$12</f>
        <v>#DIV/0!</v>
      </c>
      <c r="BJ14" s="95" t="str">
        <f>Tabla2[[#This Row],[Columna1]]</f>
        <v>C7</v>
      </c>
      <c r="BK14" s="165">
        <f>Tabla29[[#This Row],[Columna3]]/7</f>
        <v>0</v>
      </c>
      <c r="BL14" s="165">
        <f>Tabla29[[#This Row],[Columna4]]/4.2</f>
        <v>0</v>
      </c>
      <c r="BM14" s="165">
        <f>Tabla2[[#This Row],[Columna16]]</f>
        <v>0</v>
      </c>
      <c r="BN14" s="165" t="e">
        <f>(Tabla29[[#This Row],[Columna4]]*BN$5/$BE$5)*$BM$4</f>
        <v>#DIV/0!</v>
      </c>
      <c r="BO14" s="165" t="e">
        <f>(Tabla29[[#This Row],[Columna4]]*BO$5/$BE$5)*$BM$4</f>
        <v>#DIV/0!</v>
      </c>
      <c r="BP14" s="165" t="e">
        <f>(Tabla29[[#This Row],[Columna4]]*BP$5/$BE$5)*$BM$4</f>
        <v>#DIV/0!</v>
      </c>
      <c r="BQ14" s="165" t="e">
        <f>(Tabla29[[#This Row],[Columna4]]*BQ$5/$BE$5)*$BM$4</f>
        <v>#DIV/0!</v>
      </c>
      <c r="BR14" s="165" t="e">
        <f>(Tabla29[[#This Row],[Columna4]]*BR$5/$BE$5)*$BM$4</f>
        <v>#DIV/0!</v>
      </c>
      <c r="BS14" s="165" t="e">
        <f>(Tabla29[[#This Row],[Columna4]]*BS$5/$BE$5)*$BM$4</f>
        <v>#DIV/0!</v>
      </c>
      <c r="BT14" s="165" t="e">
        <f>(Tabla29[[#This Row],[Columna4]]*BT$5/$BE$5)*$BM$4</f>
        <v>#DIV/0!</v>
      </c>
      <c r="BU14" s="165" t="e">
        <f>(Tabla29[[#This Row],[Columna4]]*BU$5/$BE$5)*$BM$4</f>
        <v>#DIV/0!</v>
      </c>
      <c r="BV14" s="165" t="e">
        <f>(Tabla29[[#This Row],[Columna4]]*BV$5/$BE$5)*$BM$4</f>
        <v>#DIV/0!</v>
      </c>
      <c r="BW14" s="165" t="e">
        <f>(Tabla29[[#This Row],[Columna4]]*BW$5/$BE$5)*$BM$4</f>
        <v>#DIV/0!</v>
      </c>
      <c r="BX14" s="165" t="e">
        <f>(Tabla29[[#This Row],[Columna4]]*BX$5/$BE$5)*$BM$4</f>
        <v>#DIV/0!</v>
      </c>
      <c r="BY14" s="165" t="e">
        <f>(Tabla29[[#This Row],[Columna4]]*BY$5/$BE$5)*$BM$4</f>
        <v>#DIV/0!</v>
      </c>
      <c r="CA14" s="209"/>
      <c r="CB14" s="209"/>
      <c r="CC14" s="208" t="e">
        <f>$X$12</f>
        <v>#DIV/0!</v>
      </c>
      <c r="CD14" s="95" t="str">
        <f>Tabla2[[#This Row],[Columna1]]</f>
        <v>C7</v>
      </c>
      <c r="CE14" s="165" t="e">
        <f>Tabla292[[#This Row],[Columna3]]/7</f>
        <v>#DIV/0!</v>
      </c>
      <c r="CF14" s="165" t="e">
        <f>Tabla292[[#This Row],[Columna4]]/4.2</f>
        <v>#DIV/0!</v>
      </c>
      <c r="CG14" s="165" t="e">
        <f>Tabla29[[#This Row],[Columna16]]</f>
        <v>#DIV/0!</v>
      </c>
      <c r="CH14" s="165" t="e">
        <f>(Tabla292[[#This Row],[Columna4]]*CH$5/$BY$5)*$CG$4</f>
        <v>#DIV/0!</v>
      </c>
      <c r="CI14" s="165" t="e">
        <f>(Tabla292[[#This Row],[Columna4]]*CI$5/$BY$5)*$CG$4</f>
        <v>#DIV/0!</v>
      </c>
      <c r="CJ14" s="165" t="e">
        <f>(Tabla292[[#This Row],[Columna4]]*CJ$5/$BY$5)*$CG$4</f>
        <v>#DIV/0!</v>
      </c>
      <c r="CK14" s="165" t="e">
        <f>(Tabla292[[#This Row],[Columna4]]*CK$5/$BY$5)*$CG$4</f>
        <v>#DIV/0!</v>
      </c>
      <c r="CL14" s="165" t="e">
        <f>(Tabla292[[#This Row],[Columna4]]*CL$5/$BY$5)*$CG$4</f>
        <v>#DIV/0!</v>
      </c>
      <c r="CM14" s="165" t="e">
        <f>(Tabla292[[#This Row],[Columna4]]*CM$5/$BY$5)*$CG$4</f>
        <v>#DIV/0!</v>
      </c>
      <c r="CN14" s="165" t="e">
        <f>(Tabla292[[#This Row],[Columna4]]*CN$5/$BY$5)*$CG$4</f>
        <v>#DIV/0!</v>
      </c>
      <c r="CO14" s="165" t="e">
        <f>(Tabla292[[#This Row],[Columna4]]*CO$5/$BY$5)*$CG$4</f>
        <v>#DIV/0!</v>
      </c>
      <c r="CP14" s="165" t="e">
        <f>(Tabla292[[#This Row],[Columna4]]*CP$5/$BY$5)*$CG$4</f>
        <v>#DIV/0!</v>
      </c>
      <c r="CQ14" s="165" t="e">
        <f>(Tabla292[[#This Row],[Columna4]]*CQ$5/$BY$5)*$CG$4</f>
        <v>#DIV/0!</v>
      </c>
      <c r="CR14" s="165" t="e">
        <f>(Tabla292[[#This Row],[Columna4]]*CR$5/$BY$5)*$CG$4</f>
        <v>#DIV/0!</v>
      </c>
      <c r="CS14" s="165" t="e">
        <f>(Tabla292[[#This Row],[Columna4]]*CS$5/$BY$5)*$CG$4</f>
        <v>#DIV/0!</v>
      </c>
      <c r="CU14" s="209"/>
      <c r="CV14" s="209"/>
      <c r="CW14" s="208" t="e">
        <f>$X$12</f>
        <v>#DIV/0!</v>
      </c>
      <c r="CX14" s="95" t="str">
        <f>Tabla2[[#This Row],[Columna1]]</f>
        <v>C7</v>
      </c>
      <c r="CY14" s="165" t="e">
        <f>Tabla2926[[#This Row],[Columna3]]/7</f>
        <v>#DIV/0!</v>
      </c>
      <c r="CZ14" s="165" t="e">
        <f>Tabla2926[[#This Row],[Columna4]]/4.2</f>
        <v>#DIV/0!</v>
      </c>
      <c r="DA14" s="165" t="e">
        <f>Tabla292[[#This Row],[Columna16]]</f>
        <v>#DIV/0!</v>
      </c>
      <c r="DB14" s="165" t="e">
        <f>(Tabla2926[[#This Row],[Columna4]]*DB$5/$CS$5)*$DA$4</f>
        <v>#DIV/0!</v>
      </c>
      <c r="DC14" s="165" t="e">
        <f>(Tabla2926[[#This Row],[Columna4]]*DC$5/$CS$5)*$DA$4</f>
        <v>#DIV/0!</v>
      </c>
      <c r="DD14" s="165" t="e">
        <f>(Tabla2926[[#This Row],[Columna4]]*DD$5/$CS$5)*$DA$4</f>
        <v>#DIV/0!</v>
      </c>
      <c r="DE14" s="165" t="e">
        <f>(Tabla2926[[#This Row],[Columna4]]*DE$5/$CS$5)*$DA$4</f>
        <v>#DIV/0!</v>
      </c>
      <c r="DF14" s="165" t="e">
        <f>(Tabla2926[[#This Row],[Columna4]]*DF$5/$CS$5)*$DA$4</f>
        <v>#DIV/0!</v>
      </c>
      <c r="DG14" s="165" t="e">
        <f>(Tabla2926[[#This Row],[Columna4]]*DG$5/$CS$5)*$DA$4</f>
        <v>#DIV/0!</v>
      </c>
      <c r="DH14" s="165" t="e">
        <f>(Tabla2926[[#This Row],[Columna4]]*DH$5/$CS$5)*$DA$4</f>
        <v>#DIV/0!</v>
      </c>
      <c r="DI14" s="165" t="e">
        <f>(Tabla2926[[#This Row],[Columna4]]*DI$5/$CS$5)*$DA$4</f>
        <v>#DIV/0!</v>
      </c>
      <c r="DJ14" s="165" t="e">
        <f>(Tabla2926[[#This Row],[Columna4]]*DJ$5/$CS$5)*$DA$4</f>
        <v>#DIV/0!</v>
      </c>
      <c r="DK14" s="165" t="e">
        <f>(Tabla2926[[#This Row],[Columna4]]*DK$5/$CS$5)*$DA$4</f>
        <v>#DIV/0!</v>
      </c>
      <c r="DL14" s="165" t="e">
        <f>(Tabla2926[[#This Row],[Columna4]]*DL$5/$CS$5)*$DA$4</f>
        <v>#DIV/0!</v>
      </c>
      <c r="DM14" s="165" t="e">
        <f>(Tabla2926[[#This Row],[Columna4]]*DM$5/$CS$5)*$DA$4</f>
        <v>#DIV/0!</v>
      </c>
      <c r="DO14" s="209"/>
      <c r="DP14" s="209"/>
      <c r="DQ14" s="208" t="e">
        <f>$X$12</f>
        <v>#DIV/0!</v>
      </c>
      <c r="DR14" s="95" t="str">
        <f>Tabla2[[#This Row],[Columna1]]</f>
        <v>C7</v>
      </c>
      <c r="DS14" s="165" t="e">
        <f>Tabla29268[[#This Row],[Columna3]]/7</f>
        <v>#DIV/0!</v>
      </c>
      <c r="DT14" s="165" t="e">
        <f>Tabla29268[[#This Row],[Columna4]]/4.2</f>
        <v>#DIV/0!</v>
      </c>
      <c r="DU14" s="165" t="e">
        <f>Tabla2926[[#This Row],[Columna16]]</f>
        <v>#DIV/0!</v>
      </c>
      <c r="DV14" s="165" t="e">
        <f>(Tabla29268[[#This Row],[Columna4]]*DV$5/$DM$5)*$DU$4</f>
        <v>#DIV/0!</v>
      </c>
      <c r="DW14" s="165" t="e">
        <f>(Tabla29268[[#This Row],[Columna4]]*DW$5/$DM$5)*$DU$4</f>
        <v>#DIV/0!</v>
      </c>
      <c r="DX14" s="165" t="e">
        <f>(Tabla29268[[#This Row],[Columna4]]*DX$5/$DM$5)*$DU$4</f>
        <v>#DIV/0!</v>
      </c>
      <c r="DY14" s="165" t="e">
        <f>(Tabla29268[[#This Row],[Columna4]]*DY$5/$DM$5)*$DU$4</f>
        <v>#DIV/0!</v>
      </c>
      <c r="DZ14" s="165" t="e">
        <f>(Tabla29268[[#This Row],[Columna4]]*DZ$5/$DM$5)*$DU$4</f>
        <v>#DIV/0!</v>
      </c>
      <c r="EA14" s="165" t="e">
        <f>(Tabla29268[[#This Row],[Columna4]]*EA$5/$DM$5)*$DU$4</f>
        <v>#DIV/0!</v>
      </c>
      <c r="EB14" s="165" t="e">
        <f>(Tabla29268[[#This Row],[Columna4]]*EB$5/$DM$5)*$DU$4</f>
        <v>#DIV/0!</v>
      </c>
      <c r="EC14" s="165" t="e">
        <f>(Tabla29268[[#This Row],[Columna4]]*EC$5/$DM$5)*$DU$4</f>
        <v>#DIV/0!</v>
      </c>
      <c r="ED14" s="165" t="e">
        <f>(Tabla29268[[#This Row],[Columna4]]*ED$5/$DM$5)*$DU$4</f>
        <v>#DIV/0!</v>
      </c>
      <c r="EE14" s="165" t="e">
        <f>(Tabla29268[[#This Row],[Columna4]]*EE$5/$DM$5)*$DU$4</f>
        <v>#DIV/0!</v>
      </c>
      <c r="EF14" s="165" t="e">
        <f>(Tabla29268[[#This Row],[Columna4]]*EF$5/$DM$5)*$DU$4</f>
        <v>#DIV/0!</v>
      </c>
      <c r="EG14" s="165" t="e">
        <f>(Tabla29268[[#This Row],[Columna4]]*EG$5/$DM$5)*$DU$4</f>
        <v>#DIV/0!</v>
      </c>
      <c r="EJ14" s="219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1"/>
      <c r="EX14" s="222"/>
      <c r="FA14" s="219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3"/>
      <c r="FQ14" s="103">
        <f>FQ13+1</f>
        <v>7</v>
      </c>
      <c r="FR14" s="211" t="s">
        <v>141</v>
      </c>
      <c r="FS14" s="212">
        <v>0</v>
      </c>
      <c r="FT14" s="212">
        <v>0</v>
      </c>
      <c r="FU14" s="212">
        <v>0</v>
      </c>
      <c r="FV14" s="212">
        <v>0</v>
      </c>
      <c r="FW14" s="212">
        <v>0</v>
      </c>
      <c r="FX14" s="212">
        <v>0</v>
      </c>
      <c r="FY14" s="212">
        <v>0</v>
      </c>
      <c r="FZ14" s="212">
        <v>0</v>
      </c>
      <c r="GA14" s="212">
        <v>0</v>
      </c>
      <c r="GB14" s="212">
        <v>0</v>
      </c>
      <c r="GC14" s="212">
        <v>0</v>
      </c>
      <c r="GD14" s="212">
        <v>0</v>
      </c>
      <c r="GE14" s="188">
        <f>SUM(FS14:GD14)</f>
        <v>0</v>
      </c>
      <c r="GF14" s="189" t="e">
        <f t="shared" si="55"/>
        <v>#DIV/0!</v>
      </c>
      <c r="GI14" s="33" t="s">
        <v>142</v>
      </c>
      <c r="GJ14" s="34"/>
      <c r="GK14" s="35">
        <f>SUM(GK15:GK44)</f>
        <v>0</v>
      </c>
      <c r="GL14" s="36"/>
      <c r="GM14" s="37"/>
      <c r="GN14" s="38"/>
      <c r="GO14" s="39"/>
      <c r="GP14" s="342">
        <v>60</v>
      </c>
      <c r="GR14" s="145"/>
      <c r="GS14" s="175"/>
      <c r="GT14" s="147"/>
      <c r="GU14" s="175"/>
      <c r="GV14" s="147"/>
      <c r="GW14" s="175"/>
      <c r="GX14" s="147"/>
      <c r="GY14" s="175"/>
      <c r="GZ14" s="147"/>
      <c r="HA14" s="175"/>
      <c r="HB14" s="147"/>
      <c r="HC14" s="175"/>
      <c r="HD14" s="147"/>
      <c r="HE14" s="175"/>
      <c r="HF14" s="147"/>
      <c r="HG14" s="175"/>
      <c r="HH14" s="147"/>
      <c r="HI14" s="175"/>
      <c r="HJ14" s="147"/>
      <c r="HK14" s="175"/>
      <c r="HL14" s="147"/>
      <c r="HM14" s="175"/>
      <c r="HN14" s="147"/>
      <c r="HO14" s="175"/>
      <c r="HP14" s="147"/>
      <c r="HQ14" s="145"/>
      <c r="HR14" s="147"/>
    </row>
    <row r="15" spans="2:226" ht="14.4" customHeight="1" x14ac:dyDescent="0.3">
      <c r="B15" s="195" t="str">
        <f t="shared" si="53"/>
        <v>Noviembre</v>
      </c>
      <c r="C15" s="194" t="e">
        <f t="shared" si="67"/>
        <v>#DIV/0!</v>
      </c>
      <c r="D15" s="195" t="s">
        <v>60</v>
      </c>
      <c r="E15" s="196">
        <f t="shared" si="47"/>
        <v>0</v>
      </c>
      <c r="F15" s="197">
        <f t="shared" si="18"/>
        <v>0</v>
      </c>
      <c r="G15" s="198">
        <f t="shared" si="48"/>
        <v>0</v>
      </c>
      <c r="H15" s="198">
        <f t="shared" si="37"/>
        <v>0</v>
      </c>
      <c r="I15" s="199">
        <f t="shared" si="38"/>
        <v>1</v>
      </c>
      <c r="J15" s="200">
        <f t="shared" si="39"/>
        <v>0</v>
      </c>
      <c r="K15" s="201">
        <f t="shared" si="49"/>
        <v>0</v>
      </c>
      <c r="L15" s="202">
        <f t="shared" si="40"/>
        <v>0</v>
      </c>
      <c r="M15" s="203">
        <f t="shared" si="41"/>
        <v>0</v>
      </c>
      <c r="N15" s="197">
        <f t="shared" si="42"/>
        <v>0</v>
      </c>
      <c r="O15" s="204" t="e">
        <f t="shared" si="43"/>
        <v>#DIV/0!</v>
      </c>
      <c r="P15" s="205" t="e">
        <f t="shared" si="44"/>
        <v>#DIV/0!</v>
      </c>
      <c r="R15" s="206">
        <f t="shared" si="5"/>
        <v>0</v>
      </c>
      <c r="S15" s="206">
        <f t="shared" si="6"/>
        <v>0</v>
      </c>
      <c r="T15" s="206">
        <f t="shared" si="7"/>
        <v>0</v>
      </c>
      <c r="U15" s="206">
        <f t="shared" si="8"/>
        <v>0</v>
      </c>
      <c r="V15" s="207" t="s">
        <v>589</v>
      </c>
      <c r="W15" s="160">
        <f t="shared" si="9"/>
        <v>0</v>
      </c>
      <c r="X15" s="208" t="e">
        <f t="shared" si="2"/>
        <v>#DIV/0!</v>
      </c>
      <c r="Y15" s="209"/>
      <c r="Z15" s="209"/>
      <c r="AA15" s="332">
        <v>0</v>
      </c>
      <c r="AB15" s="335">
        <v>0</v>
      </c>
      <c r="AC15" s="163"/>
      <c r="AD15" s="164" t="str">
        <f t="shared" si="10"/>
        <v>Enero</v>
      </c>
      <c r="AE15" s="165">
        <f>Tabla2[[#Totals],[Columna14]]</f>
        <v>0</v>
      </c>
      <c r="AF15" s="165" t="e">
        <f>Tabla29[[#Totals],[Columna14]]</f>
        <v>#DIV/0!</v>
      </c>
      <c r="AG15" s="165" t="e">
        <f>Tabla292[[#Totals],[Columna14]]</f>
        <v>#DIV/0!</v>
      </c>
      <c r="AH15" s="165" t="e">
        <f>Tabla2926[[#Totals],[Columna14]]</f>
        <v>#DIV/0!</v>
      </c>
      <c r="AI15" s="165" t="e">
        <f>Tabla29268[[#Totals],[Columna14]]</f>
        <v>#DIV/0!</v>
      </c>
      <c r="AJ15" s="166" t="e">
        <f t="shared" si="11"/>
        <v>#DIV/0!</v>
      </c>
      <c r="AK15" s="167" t="e">
        <f t="shared" si="12"/>
        <v>#DIV/0!</v>
      </c>
      <c r="AM15" s="209"/>
      <c r="AN15" s="209"/>
      <c r="AO15" s="208" t="e">
        <f>$X$13</f>
        <v>#DIV/0!</v>
      </c>
      <c r="AP15" s="95" t="str">
        <f t="shared" si="19"/>
        <v>C8</v>
      </c>
      <c r="AQ15" s="165">
        <f t="shared" si="20"/>
        <v>0</v>
      </c>
      <c r="AR15" s="165">
        <f t="shared" si="20"/>
        <v>0</v>
      </c>
      <c r="AS15" s="165">
        <f t="shared" si="20"/>
        <v>0</v>
      </c>
      <c r="AT15" s="165">
        <f t="shared" si="21"/>
        <v>0</v>
      </c>
      <c r="AU15" s="165">
        <f t="shared" si="22"/>
        <v>0</v>
      </c>
      <c r="AV15" s="165">
        <f t="shared" si="23"/>
        <v>0</v>
      </c>
      <c r="AW15" s="165">
        <f t="shared" si="24"/>
        <v>0</v>
      </c>
      <c r="AX15" s="165">
        <f t="shared" si="25"/>
        <v>0</v>
      </c>
      <c r="AY15" s="165">
        <f t="shared" si="26"/>
        <v>0</v>
      </c>
      <c r="AZ15" s="165">
        <f t="shared" si="27"/>
        <v>0</v>
      </c>
      <c r="BA15" s="165">
        <f t="shared" si="28"/>
        <v>0</v>
      </c>
      <c r="BB15" s="165">
        <f t="shared" si="29"/>
        <v>0</v>
      </c>
      <c r="BC15" s="165">
        <f t="shared" si="30"/>
        <v>0</v>
      </c>
      <c r="BD15" s="165">
        <f t="shared" si="31"/>
        <v>0</v>
      </c>
      <c r="BE15" s="165">
        <f t="shared" si="32"/>
        <v>0</v>
      </c>
      <c r="BG15" s="209"/>
      <c r="BH15" s="209"/>
      <c r="BI15" s="208" t="e">
        <f>$X$13</f>
        <v>#DIV/0!</v>
      </c>
      <c r="BJ15" s="95" t="str">
        <f>Tabla2[[#This Row],[Columna1]]</f>
        <v>C8</v>
      </c>
      <c r="BK15" s="165">
        <f>Tabla29[[#This Row],[Columna3]]/7</f>
        <v>0</v>
      </c>
      <c r="BL15" s="165">
        <f>Tabla29[[#This Row],[Columna4]]/4.2</f>
        <v>0</v>
      </c>
      <c r="BM15" s="165">
        <f>Tabla2[[#This Row],[Columna16]]</f>
        <v>0</v>
      </c>
      <c r="BN15" s="165" t="e">
        <f>(Tabla29[[#This Row],[Columna4]]*BN$5/$BE$5)*$BM$4</f>
        <v>#DIV/0!</v>
      </c>
      <c r="BO15" s="165" t="e">
        <f>(Tabla29[[#This Row],[Columna4]]*BO$5/$BE$5)*$BM$4</f>
        <v>#DIV/0!</v>
      </c>
      <c r="BP15" s="165" t="e">
        <f>(Tabla29[[#This Row],[Columna4]]*BP$5/$BE$5)*$BM$4</f>
        <v>#DIV/0!</v>
      </c>
      <c r="BQ15" s="165" t="e">
        <f>(Tabla29[[#This Row],[Columna4]]*BQ$5/$BE$5)*$BM$4</f>
        <v>#DIV/0!</v>
      </c>
      <c r="BR15" s="165" t="e">
        <f>(Tabla29[[#This Row],[Columna4]]*BR$5/$BE$5)*$BM$4</f>
        <v>#DIV/0!</v>
      </c>
      <c r="BS15" s="165" t="e">
        <f>(Tabla29[[#This Row],[Columna4]]*BS$5/$BE$5)*$BM$4</f>
        <v>#DIV/0!</v>
      </c>
      <c r="BT15" s="165" t="e">
        <f>(Tabla29[[#This Row],[Columna4]]*BT$5/$BE$5)*$BM$4</f>
        <v>#DIV/0!</v>
      </c>
      <c r="BU15" s="165" t="e">
        <f>(Tabla29[[#This Row],[Columna4]]*BU$5/$BE$5)*$BM$4</f>
        <v>#DIV/0!</v>
      </c>
      <c r="BV15" s="165" t="e">
        <f>(Tabla29[[#This Row],[Columna4]]*BV$5/$BE$5)*$BM$4</f>
        <v>#DIV/0!</v>
      </c>
      <c r="BW15" s="165" t="e">
        <f>(Tabla29[[#This Row],[Columna4]]*BW$5/$BE$5)*$BM$4</f>
        <v>#DIV/0!</v>
      </c>
      <c r="BX15" s="165" t="e">
        <f>(Tabla29[[#This Row],[Columna4]]*BX$5/$BE$5)*$BM$4</f>
        <v>#DIV/0!</v>
      </c>
      <c r="BY15" s="165" t="e">
        <f>(Tabla29[[#This Row],[Columna4]]*BY$5/$BE$5)*$BM$4</f>
        <v>#DIV/0!</v>
      </c>
      <c r="CA15" s="209"/>
      <c r="CB15" s="209"/>
      <c r="CC15" s="208" t="e">
        <f>$X$13</f>
        <v>#DIV/0!</v>
      </c>
      <c r="CD15" s="95" t="str">
        <f>Tabla2[[#This Row],[Columna1]]</f>
        <v>C8</v>
      </c>
      <c r="CE15" s="165" t="e">
        <f>Tabla292[[#This Row],[Columna3]]/7</f>
        <v>#DIV/0!</v>
      </c>
      <c r="CF15" s="165" t="e">
        <f>Tabla292[[#This Row],[Columna4]]/4.2</f>
        <v>#DIV/0!</v>
      </c>
      <c r="CG15" s="165" t="e">
        <f>Tabla29[[#This Row],[Columna16]]</f>
        <v>#DIV/0!</v>
      </c>
      <c r="CH15" s="165" t="e">
        <f>(Tabla292[[#This Row],[Columna4]]*CH$5/$BY$5)*$CG$4</f>
        <v>#DIV/0!</v>
      </c>
      <c r="CI15" s="165" t="e">
        <f>(Tabla292[[#This Row],[Columna4]]*CI$5/$BY$5)*$CG$4</f>
        <v>#DIV/0!</v>
      </c>
      <c r="CJ15" s="165" t="e">
        <f>(Tabla292[[#This Row],[Columna4]]*CJ$5/$BY$5)*$CG$4</f>
        <v>#DIV/0!</v>
      </c>
      <c r="CK15" s="165" t="e">
        <f>(Tabla292[[#This Row],[Columna4]]*CK$5/$BY$5)*$CG$4</f>
        <v>#DIV/0!</v>
      </c>
      <c r="CL15" s="165" t="e">
        <f>(Tabla292[[#This Row],[Columna4]]*CL$5/$BY$5)*$CG$4</f>
        <v>#DIV/0!</v>
      </c>
      <c r="CM15" s="165" t="e">
        <f>(Tabla292[[#This Row],[Columna4]]*CM$5/$BY$5)*$CG$4</f>
        <v>#DIV/0!</v>
      </c>
      <c r="CN15" s="165" t="e">
        <f>(Tabla292[[#This Row],[Columna4]]*CN$5/$BY$5)*$CG$4</f>
        <v>#DIV/0!</v>
      </c>
      <c r="CO15" s="165" t="e">
        <f>(Tabla292[[#This Row],[Columna4]]*CO$5/$BY$5)*$CG$4</f>
        <v>#DIV/0!</v>
      </c>
      <c r="CP15" s="165" t="e">
        <f>(Tabla292[[#This Row],[Columna4]]*CP$5/$BY$5)*$CG$4</f>
        <v>#DIV/0!</v>
      </c>
      <c r="CQ15" s="165" t="e">
        <f>(Tabla292[[#This Row],[Columna4]]*CQ$5/$BY$5)*$CG$4</f>
        <v>#DIV/0!</v>
      </c>
      <c r="CR15" s="165" t="e">
        <f>(Tabla292[[#This Row],[Columna4]]*CR$5/$BY$5)*$CG$4</f>
        <v>#DIV/0!</v>
      </c>
      <c r="CS15" s="165" t="e">
        <f>(Tabla292[[#This Row],[Columna4]]*CS$5/$BY$5)*$CG$4</f>
        <v>#DIV/0!</v>
      </c>
      <c r="CU15" s="209"/>
      <c r="CV15" s="209"/>
      <c r="CW15" s="208" t="e">
        <f>$X$13</f>
        <v>#DIV/0!</v>
      </c>
      <c r="CX15" s="95" t="str">
        <f>Tabla2[[#This Row],[Columna1]]</f>
        <v>C8</v>
      </c>
      <c r="CY15" s="165" t="e">
        <f>Tabla2926[[#This Row],[Columna3]]/7</f>
        <v>#DIV/0!</v>
      </c>
      <c r="CZ15" s="165" t="e">
        <f>Tabla2926[[#This Row],[Columna4]]/4.2</f>
        <v>#DIV/0!</v>
      </c>
      <c r="DA15" s="165" t="e">
        <f>Tabla292[[#This Row],[Columna16]]</f>
        <v>#DIV/0!</v>
      </c>
      <c r="DB15" s="165" t="e">
        <f>(Tabla2926[[#This Row],[Columna4]]*DB$5/$CS$5)*$DA$4</f>
        <v>#DIV/0!</v>
      </c>
      <c r="DC15" s="165" t="e">
        <f>(Tabla2926[[#This Row],[Columna4]]*DC$5/$CS$5)*$DA$4</f>
        <v>#DIV/0!</v>
      </c>
      <c r="DD15" s="165" t="e">
        <f>(Tabla2926[[#This Row],[Columna4]]*DD$5/$CS$5)*$DA$4</f>
        <v>#DIV/0!</v>
      </c>
      <c r="DE15" s="165" t="e">
        <f>(Tabla2926[[#This Row],[Columna4]]*DE$5/$CS$5)*$DA$4</f>
        <v>#DIV/0!</v>
      </c>
      <c r="DF15" s="165" t="e">
        <f>(Tabla2926[[#This Row],[Columna4]]*DF$5/$CS$5)*$DA$4</f>
        <v>#DIV/0!</v>
      </c>
      <c r="DG15" s="165" t="e">
        <f>(Tabla2926[[#This Row],[Columna4]]*DG$5/$CS$5)*$DA$4</f>
        <v>#DIV/0!</v>
      </c>
      <c r="DH15" s="165" t="e">
        <f>(Tabla2926[[#This Row],[Columna4]]*DH$5/$CS$5)*$DA$4</f>
        <v>#DIV/0!</v>
      </c>
      <c r="DI15" s="165" t="e">
        <f>(Tabla2926[[#This Row],[Columna4]]*DI$5/$CS$5)*$DA$4</f>
        <v>#DIV/0!</v>
      </c>
      <c r="DJ15" s="165" t="e">
        <f>(Tabla2926[[#This Row],[Columna4]]*DJ$5/$CS$5)*$DA$4</f>
        <v>#DIV/0!</v>
      </c>
      <c r="DK15" s="165" t="e">
        <f>(Tabla2926[[#This Row],[Columna4]]*DK$5/$CS$5)*$DA$4</f>
        <v>#DIV/0!</v>
      </c>
      <c r="DL15" s="165" t="e">
        <f>(Tabla2926[[#This Row],[Columna4]]*DL$5/$CS$5)*$DA$4</f>
        <v>#DIV/0!</v>
      </c>
      <c r="DM15" s="165" t="e">
        <f>(Tabla2926[[#This Row],[Columna4]]*DM$5/$CS$5)*$DA$4</f>
        <v>#DIV/0!</v>
      </c>
      <c r="DO15" s="209"/>
      <c r="DP15" s="209"/>
      <c r="DQ15" s="208" t="e">
        <f>$X$13</f>
        <v>#DIV/0!</v>
      </c>
      <c r="DR15" s="95" t="str">
        <f>Tabla2[[#This Row],[Columna1]]</f>
        <v>C8</v>
      </c>
      <c r="DS15" s="165" t="e">
        <f>Tabla29268[[#This Row],[Columna3]]/7</f>
        <v>#DIV/0!</v>
      </c>
      <c r="DT15" s="165" t="e">
        <f>Tabla29268[[#This Row],[Columna4]]/4.2</f>
        <v>#DIV/0!</v>
      </c>
      <c r="DU15" s="165" t="e">
        <f>Tabla2926[[#This Row],[Columna16]]</f>
        <v>#DIV/0!</v>
      </c>
      <c r="DV15" s="165" t="e">
        <f>(Tabla29268[[#This Row],[Columna4]]*DV$5/$DM$5)*$DU$4</f>
        <v>#DIV/0!</v>
      </c>
      <c r="DW15" s="165" t="e">
        <f>(Tabla29268[[#This Row],[Columna4]]*DW$5/$DM$5)*$DU$4</f>
        <v>#DIV/0!</v>
      </c>
      <c r="DX15" s="165" t="e">
        <f>(Tabla29268[[#This Row],[Columna4]]*DX$5/$DM$5)*$DU$4</f>
        <v>#DIV/0!</v>
      </c>
      <c r="DY15" s="165" t="e">
        <f>(Tabla29268[[#This Row],[Columna4]]*DY$5/$DM$5)*$DU$4</f>
        <v>#DIV/0!</v>
      </c>
      <c r="DZ15" s="165" t="e">
        <f>(Tabla29268[[#This Row],[Columna4]]*DZ$5/$DM$5)*$DU$4</f>
        <v>#DIV/0!</v>
      </c>
      <c r="EA15" s="165" t="e">
        <f>(Tabla29268[[#This Row],[Columna4]]*EA$5/$DM$5)*$DU$4</f>
        <v>#DIV/0!</v>
      </c>
      <c r="EB15" s="165" t="e">
        <f>(Tabla29268[[#This Row],[Columna4]]*EB$5/$DM$5)*$DU$4</f>
        <v>#DIV/0!</v>
      </c>
      <c r="EC15" s="165" t="e">
        <f>(Tabla29268[[#This Row],[Columna4]]*EC$5/$DM$5)*$DU$4</f>
        <v>#DIV/0!</v>
      </c>
      <c r="ED15" s="165" t="e">
        <f>(Tabla29268[[#This Row],[Columna4]]*ED$5/$DM$5)*$DU$4</f>
        <v>#DIV/0!</v>
      </c>
      <c r="EE15" s="165" t="e">
        <f>(Tabla29268[[#This Row],[Columna4]]*EE$5/$DM$5)*$DU$4</f>
        <v>#DIV/0!</v>
      </c>
      <c r="EF15" s="165" t="e">
        <f>(Tabla29268[[#This Row],[Columna4]]*EF$5/$DM$5)*$DU$4</f>
        <v>#DIV/0!</v>
      </c>
      <c r="EG15" s="165" t="e">
        <f>(Tabla29268[[#This Row],[Columna4]]*EG$5/$DM$5)*$DU$4</f>
        <v>#DIV/0!</v>
      </c>
      <c r="EJ15" s="216" t="s">
        <v>144</v>
      </c>
      <c r="EK15" s="224">
        <f>EK8*[2]Inversionista!$O$111</f>
        <v>0</v>
      </c>
      <c r="EL15" s="224">
        <f>EL8*[2]Inversionista!$O$111</f>
        <v>0</v>
      </c>
      <c r="EM15" s="224">
        <f>EM8*[2]Inversionista!$O$111</f>
        <v>0</v>
      </c>
      <c r="EN15" s="224">
        <f>EN8*[2]Inversionista!$O$111</f>
        <v>0</v>
      </c>
      <c r="EO15" s="224">
        <f>EO8*[2]Inversionista!$O$111</f>
        <v>0</v>
      </c>
      <c r="EP15" s="224">
        <f>EP8*[2]Inversionista!$O$111</f>
        <v>0</v>
      </c>
      <c r="EQ15" s="224">
        <f>EQ8*[2]Inversionista!$O$111</f>
        <v>0</v>
      </c>
      <c r="ER15" s="224">
        <f>ER8*[2]Inversionista!$O$111</f>
        <v>0</v>
      </c>
      <c r="ES15" s="224">
        <f>ES8*[2]Inversionista!$O$111</f>
        <v>0</v>
      </c>
      <c r="ET15" s="224">
        <f>ET8*[2]Inversionista!$O$111</f>
        <v>0</v>
      </c>
      <c r="EU15" s="224">
        <f>EU8*[2]Inversionista!$O$111</f>
        <v>0</v>
      </c>
      <c r="EV15" s="224">
        <f>EV8*[2]Inversionista!$O$111</f>
        <v>0</v>
      </c>
      <c r="EW15" s="221">
        <f t="shared" ref="EW15" si="74">SUM(EK15:EV15)</f>
        <v>0</v>
      </c>
      <c r="EX15" s="123" t="e">
        <f>EW15/$EW$6</f>
        <v>#DIV/0!</v>
      </c>
      <c r="FA15" s="216" t="s">
        <v>144</v>
      </c>
      <c r="FB15" s="224" t="e">
        <f>FB8*FI1</f>
        <v>#DIV/0!</v>
      </c>
      <c r="FC15" s="224" t="e">
        <f>FC8*FI1</f>
        <v>#DIV/0!</v>
      </c>
      <c r="FD15" s="224" t="e">
        <f>FD8*FI1</f>
        <v>#DIV/0!</v>
      </c>
      <c r="FE15" s="224" t="e">
        <f>FE8*FI1</f>
        <v>#DIV/0!</v>
      </c>
      <c r="FF15" s="224" t="e">
        <f>FF8*FI1</f>
        <v>#DIV/0!</v>
      </c>
      <c r="FG15" s="224" t="e">
        <f>FG8*FI1</f>
        <v>#DIV/0!</v>
      </c>
      <c r="FH15" s="224" t="e">
        <f>FH8*FI1</f>
        <v>#DIV/0!</v>
      </c>
      <c r="FI15" s="224" t="e">
        <f>FI8*FI1</f>
        <v>#DIV/0!</v>
      </c>
      <c r="FJ15" s="224" t="e">
        <f>FJ8*FI1</f>
        <v>#DIV/0!</v>
      </c>
      <c r="FK15" s="224" t="e">
        <f>FK8*FI1</f>
        <v>#DIV/0!</v>
      </c>
      <c r="FL15" s="224" t="e">
        <f>FL8*FI1</f>
        <v>#DIV/0!</v>
      </c>
      <c r="FM15" s="224" t="e">
        <f>FM8*FI1</f>
        <v>#DIV/0!</v>
      </c>
      <c r="FN15" s="171" t="e">
        <f t="shared" ref="FN15" si="75">SUM(FB15:FM15)</f>
        <v>#DIV/0!</v>
      </c>
      <c r="FO15" s="124" t="e">
        <f>FN15/$FN$6</f>
        <v>#DIV/0!</v>
      </c>
      <c r="FQ15" s="103"/>
      <c r="FR15" s="172" t="s">
        <v>145</v>
      </c>
      <c r="FS15" s="173">
        <f t="shared" ref="FS15:GE15" si="76">SUM(FS16:FS18)</f>
        <v>0</v>
      </c>
      <c r="FT15" s="173">
        <f t="shared" si="76"/>
        <v>0</v>
      </c>
      <c r="FU15" s="173">
        <f t="shared" si="76"/>
        <v>0</v>
      </c>
      <c r="FV15" s="173">
        <f t="shared" si="76"/>
        <v>0</v>
      </c>
      <c r="FW15" s="173">
        <f t="shared" si="76"/>
        <v>0</v>
      </c>
      <c r="FX15" s="173">
        <f t="shared" si="76"/>
        <v>0</v>
      </c>
      <c r="FY15" s="173">
        <f t="shared" si="76"/>
        <v>0</v>
      </c>
      <c r="FZ15" s="173">
        <f t="shared" si="76"/>
        <v>0</v>
      </c>
      <c r="GA15" s="173">
        <f t="shared" si="76"/>
        <v>0</v>
      </c>
      <c r="GB15" s="173">
        <f t="shared" si="76"/>
        <v>0</v>
      </c>
      <c r="GC15" s="173">
        <f t="shared" si="76"/>
        <v>0</v>
      </c>
      <c r="GD15" s="173">
        <f t="shared" si="76"/>
        <v>0</v>
      </c>
      <c r="GE15" s="173">
        <f t="shared" si="76"/>
        <v>0</v>
      </c>
      <c r="GF15" s="174" t="e">
        <f t="shared" si="55"/>
        <v>#DIV/0!</v>
      </c>
      <c r="GI15" s="40" t="s">
        <v>633</v>
      </c>
      <c r="GJ15" s="41">
        <v>0</v>
      </c>
      <c r="GK15" s="42">
        <f t="shared" ref="GK15" si="77">GJ15*GL15</f>
        <v>0</v>
      </c>
      <c r="GL15" s="43">
        <f t="shared" ref="GL15" si="78">GN15*GM15</f>
        <v>0</v>
      </c>
      <c r="GM15" s="44">
        <v>1</v>
      </c>
      <c r="GN15" s="343">
        <v>0</v>
      </c>
      <c r="GO15" s="45"/>
      <c r="GP15" s="11" t="s">
        <v>146</v>
      </c>
      <c r="GR15" s="190" t="s">
        <v>147</v>
      </c>
      <c r="GS15" s="175" t="e">
        <f>GS9*GT15</f>
        <v>#DIV/0!</v>
      </c>
      <c r="GT15" s="213" t="e">
        <f>$EX$9</f>
        <v>#DIV/0!</v>
      </c>
      <c r="GU15" s="175" t="e">
        <f t="shared" ref="GU15" si="79">GU9*GV15</f>
        <v>#DIV/0!</v>
      </c>
      <c r="GV15" s="213" t="e">
        <f>$EX$9</f>
        <v>#DIV/0!</v>
      </c>
      <c r="GW15" s="175" t="e">
        <f t="shared" ref="GW15" si="80">GW9*GX15</f>
        <v>#DIV/0!</v>
      </c>
      <c r="GX15" s="213" t="e">
        <f>$EX$9</f>
        <v>#DIV/0!</v>
      </c>
      <c r="GY15" s="175" t="e">
        <f t="shared" ref="GY15" si="81">GY9*GZ15</f>
        <v>#DIV/0!</v>
      </c>
      <c r="GZ15" s="213" t="e">
        <f>$EX$9</f>
        <v>#DIV/0!</v>
      </c>
      <c r="HA15" s="175" t="e">
        <f t="shared" ref="HA15" si="82">HA9*HB15</f>
        <v>#DIV/0!</v>
      </c>
      <c r="HB15" s="213" t="e">
        <f>$EX$9</f>
        <v>#DIV/0!</v>
      </c>
      <c r="HC15" s="175" t="e">
        <f t="shared" ref="HC15" si="83">HC9*HD15</f>
        <v>#DIV/0!</v>
      </c>
      <c r="HD15" s="213" t="e">
        <f>$EX$9</f>
        <v>#DIV/0!</v>
      </c>
      <c r="HE15" s="175" t="e">
        <f t="shared" ref="HE15" si="84">HE9*HF15</f>
        <v>#DIV/0!</v>
      </c>
      <c r="HF15" s="213" t="e">
        <f>$EX$9</f>
        <v>#DIV/0!</v>
      </c>
      <c r="HG15" s="175" t="e">
        <f t="shared" ref="HG15" si="85">HG9*HH15</f>
        <v>#DIV/0!</v>
      </c>
      <c r="HH15" s="213" t="e">
        <f>$EX$9</f>
        <v>#DIV/0!</v>
      </c>
      <c r="HI15" s="175" t="e">
        <f t="shared" ref="HI15" si="86">HI9*HJ15</f>
        <v>#DIV/0!</v>
      </c>
      <c r="HJ15" s="213" t="e">
        <f>$EX$9</f>
        <v>#DIV/0!</v>
      </c>
      <c r="HK15" s="175" t="e">
        <f t="shared" ref="HK15" si="87">HK9*HL15</f>
        <v>#DIV/0!</v>
      </c>
      <c r="HL15" s="213" t="e">
        <f>$EX$9</f>
        <v>#DIV/0!</v>
      </c>
      <c r="HM15" s="175" t="e">
        <f t="shared" ref="HM15" si="88">HM9*HN15</f>
        <v>#DIV/0!</v>
      </c>
      <c r="HN15" s="213" t="e">
        <f>$EX$9</f>
        <v>#DIV/0!</v>
      </c>
      <c r="HO15" s="175" t="e">
        <f t="shared" ref="HO15" si="89">HO9*HP15</f>
        <v>#DIV/0!</v>
      </c>
      <c r="HP15" s="213" t="e">
        <f>$EX$9</f>
        <v>#DIV/0!</v>
      </c>
      <c r="HQ15" s="193" t="e">
        <f>GS15+GU15+GW15+GY15+HA15+HC15+HE15+HG15+HI15+HK15+HM15+HO15</f>
        <v>#DIV/0!</v>
      </c>
      <c r="HR15" s="192" t="e">
        <f>HQ15/$HQ$7</f>
        <v>#DIV/0!</v>
      </c>
    </row>
    <row r="16" spans="2:226" ht="14.4" customHeight="1" x14ac:dyDescent="0.3">
      <c r="B16" s="195" t="str">
        <f t="shared" si="53"/>
        <v>Diciembre</v>
      </c>
      <c r="C16" s="194" t="e">
        <f t="shared" si="67"/>
        <v>#DIV/0!</v>
      </c>
      <c r="D16" s="195" t="s">
        <v>61</v>
      </c>
      <c r="E16" s="196">
        <f t="shared" si="47"/>
        <v>0</v>
      </c>
      <c r="F16" s="197">
        <f t="shared" si="18"/>
        <v>0</v>
      </c>
      <c r="G16" s="198">
        <f t="shared" si="48"/>
        <v>0</v>
      </c>
      <c r="H16" s="198">
        <f t="shared" si="37"/>
        <v>0</v>
      </c>
      <c r="I16" s="199">
        <f t="shared" si="38"/>
        <v>1</v>
      </c>
      <c r="J16" s="200">
        <f t="shared" si="39"/>
        <v>0</v>
      </c>
      <c r="K16" s="201">
        <f t="shared" si="49"/>
        <v>0</v>
      </c>
      <c r="L16" s="202">
        <f t="shared" si="40"/>
        <v>0</v>
      </c>
      <c r="M16" s="203">
        <f t="shared" si="41"/>
        <v>0</v>
      </c>
      <c r="N16" s="197">
        <f t="shared" si="42"/>
        <v>0</v>
      </c>
      <c r="O16" s="204" t="e">
        <f t="shared" si="43"/>
        <v>#DIV/0!</v>
      </c>
      <c r="P16" s="205" t="e">
        <f t="shared" si="44"/>
        <v>#DIV/0!</v>
      </c>
      <c r="R16" s="225">
        <f t="shared" si="5"/>
        <v>0</v>
      </c>
      <c r="S16" s="225">
        <f t="shared" si="6"/>
        <v>0</v>
      </c>
      <c r="T16" s="225">
        <f t="shared" si="7"/>
        <v>0</v>
      </c>
      <c r="U16" s="225">
        <f t="shared" si="8"/>
        <v>0</v>
      </c>
      <c r="V16" s="226" t="s">
        <v>590</v>
      </c>
      <c r="W16" s="160">
        <f t="shared" si="9"/>
        <v>0</v>
      </c>
      <c r="X16" s="227" t="e">
        <f t="shared" si="2"/>
        <v>#DIV/0!</v>
      </c>
      <c r="Y16" s="228" t="e">
        <f>SUM(X16:X26)</f>
        <v>#DIV/0!</v>
      </c>
      <c r="Z16" s="228" t="s">
        <v>148</v>
      </c>
      <c r="AA16" s="332">
        <v>0</v>
      </c>
      <c r="AB16" s="335">
        <v>0</v>
      </c>
      <c r="AC16" s="163"/>
      <c r="AD16" s="164" t="str">
        <f t="shared" si="10"/>
        <v>Febrero</v>
      </c>
      <c r="AE16" s="165">
        <f>Tabla2[[#Totals],[Columna15]]</f>
        <v>0</v>
      </c>
      <c r="AF16" s="165" t="e">
        <f>Tabla29[[#Totals],[Columna15]]</f>
        <v>#DIV/0!</v>
      </c>
      <c r="AG16" s="165" t="e">
        <f>Tabla292[[#Totals],[Columna15]]</f>
        <v>#DIV/0!</v>
      </c>
      <c r="AH16" s="165" t="e">
        <f>Tabla2926[[#Totals],[Columna15]]</f>
        <v>#DIV/0!</v>
      </c>
      <c r="AI16" s="165" t="e">
        <f>Tabla29268[[#Totals],[Columna15]]</f>
        <v>#DIV/0!</v>
      </c>
      <c r="AJ16" s="166" t="e">
        <f t="shared" si="11"/>
        <v>#DIV/0!</v>
      </c>
      <c r="AK16" s="167" t="e">
        <f t="shared" si="12"/>
        <v>#DIV/0!</v>
      </c>
      <c r="AM16" s="209"/>
      <c r="AN16" s="209"/>
      <c r="AO16" s="208" t="e">
        <f>$X$14</f>
        <v>#DIV/0!</v>
      </c>
      <c r="AP16" s="95" t="str">
        <f t="shared" si="19"/>
        <v>C9</v>
      </c>
      <c r="AQ16" s="165">
        <f t="shared" si="20"/>
        <v>0</v>
      </c>
      <c r="AR16" s="165">
        <f t="shared" si="20"/>
        <v>0</v>
      </c>
      <c r="AS16" s="165">
        <f t="shared" si="20"/>
        <v>0</v>
      </c>
      <c r="AT16" s="165">
        <f t="shared" si="21"/>
        <v>0</v>
      </c>
      <c r="AU16" s="165">
        <f t="shared" si="22"/>
        <v>0</v>
      </c>
      <c r="AV16" s="165">
        <f t="shared" si="23"/>
        <v>0</v>
      </c>
      <c r="AW16" s="165">
        <f t="shared" si="24"/>
        <v>0</v>
      </c>
      <c r="AX16" s="165">
        <f t="shared" si="25"/>
        <v>0</v>
      </c>
      <c r="AY16" s="165">
        <f t="shared" si="26"/>
        <v>0</v>
      </c>
      <c r="AZ16" s="165">
        <f t="shared" si="27"/>
        <v>0</v>
      </c>
      <c r="BA16" s="165">
        <f t="shared" si="28"/>
        <v>0</v>
      </c>
      <c r="BB16" s="165">
        <f t="shared" si="29"/>
        <v>0</v>
      </c>
      <c r="BC16" s="165">
        <f t="shared" si="30"/>
        <v>0</v>
      </c>
      <c r="BD16" s="165">
        <f t="shared" si="31"/>
        <v>0</v>
      </c>
      <c r="BE16" s="165">
        <f t="shared" si="32"/>
        <v>0</v>
      </c>
      <c r="BG16" s="209"/>
      <c r="BH16" s="209"/>
      <c r="BI16" s="208" t="e">
        <f>$X$14</f>
        <v>#DIV/0!</v>
      </c>
      <c r="BJ16" s="95" t="str">
        <f>Tabla2[[#This Row],[Columna1]]</f>
        <v>C9</v>
      </c>
      <c r="BK16" s="165">
        <f>Tabla29[[#This Row],[Columna3]]/7</f>
        <v>0</v>
      </c>
      <c r="BL16" s="165">
        <f>Tabla29[[#This Row],[Columna4]]/4.2</f>
        <v>0</v>
      </c>
      <c r="BM16" s="165">
        <f>Tabla2[[#This Row],[Columna16]]</f>
        <v>0</v>
      </c>
      <c r="BN16" s="165" t="e">
        <f>(Tabla29[[#This Row],[Columna4]]*BN$5/$BE$5)*$BM$4</f>
        <v>#DIV/0!</v>
      </c>
      <c r="BO16" s="165" t="e">
        <f>(Tabla29[[#This Row],[Columna4]]*BO$5/$BE$5)*$BM$4</f>
        <v>#DIV/0!</v>
      </c>
      <c r="BP16" s="165" t="e">
        <f>(Tabla29[[#This Row],[Columna4]]*BP$5/$BE$5)*$BM$4</f>
        <v>#DIV/0!</v>
      </c>
      <c r="BQ16" s="165" t="e">
        <f>(Tabla29[[#This Row],[Columna4]]*BQ$5/$BE$5)*$BM$4</f>
        <v>#DIV/0!</v>
      </c>
      <c r="BR16" s="165" t="e">
        <f>(Tabla29[[#This Row],[Columna4]]*BR$5/$BE$5)*$BM$4</f>
        <v>#DIV/0!</v>
      </c>
      <c r="BS16" s="165" t="e">
        <f>(Tabla29[[#This Row],[Columna4]]*BS$5/$BE$5)*$BM$4</f>
        <v>#DIV/0!</v>
      </c>
      <c r="BT16" s="165" t="e">
        <f>(Tabla29[[#This Row],[Columna4]]*BT$5/$BE$5)*$BM$4</f>
        <v>#DIV/0!</v>
      </c>
      <c r="BU16" s="165" t="e">
        <f>(Tabla29[[#This Row],[Columna4]]*BU$5/$BE$5)*$BM$4</f>
        <v>#DIV/0!</v>
      </c>
      <c r="BV16" s="165" t="e">
        <f>(Tabla29[[#This Row],[Columna4]]*BV$5/$BE$5)*$BM$4</f>
        <v>#DIV/0!</v>
      </c>
      <c r="BW16" s="165" t="e">
        <f>(Tabla29[[#This Row],[Columna4]]*BW$5/$BE$5)*$BM$4</f>
        <v>#DIV/0!</v>
      </c>
      <c r="BX16" s="165" t="e">
        <f>(Tabla29[[#This Row],[Columna4]]*BX$5/$BE$5)*$BM$4</f>
        <v>#DIV/0!</v>
      </c>
      <c r="BY16" s="165" t="e">
        <f>(Tabla29[[#This Row],[Columna4]]*BY$5/$BE$5)*$BM$4</f>
        <v>#DIV/0!</v>
      </c>
      <c r="CA16" s="209"/>
      <c r="CB16" s="209"/>
      <c r="CC16" s="208" t="e">
        <f>$X$14</f>
        <v>#DIV/0!</v>
      </c>
      <c r="CD16" s="95" t="str">
        <f>Tabla2[[#This Row],[Columna1]]</f>
        <v>C9</v>
      </c>
      <c r="CE16" s="165" t="e">
        <f>Tabla292[[#This Row],[Columna3]]/7</f>
        <v>#DIV/0!</v>
      </c>
      <c r="CF16" s="165" t="e">
        <f>Tabla292[[#This Row],[Columna4]]/4.2</f>
        <v>#DIV/0!</v>
      </c>
      <c r="CG16" s="165" t="e">
        <f>Tabla29[[#This Row],[Columna16]]</f>
        <v>#DIV/0!</v>
      </c>
      <c r="CH16" s="165" t="e">
        <f>(Tabla292[[#This Row],[Columna4]]*CH$5/$BY$5)*$CG$4</f>
        <v>#DIV/0!</v>
      </c>
      <c r="CI16" s="165" t="e">
        <f>(Tabla292[[#This Row],[Columna4]]*CI$5/$BY$5)*$CG$4</f>
        <v>#DIV/0!</v>
      </c>
      <c r="CJ16" s="165" t="e">
        <f>(Tabla292[[#This Row],[Columna4]]*CJ$5/$BY$5)*$CG$4</f>
        <v>#DIV/0!</v>
      </c>
      <c r="CK16" s="165" t="e">
        <f>(Tabla292[[#This Row],[Columna4]]*CK$5/$BY$5)*$CG$4</f>
        <v>#DIV/0!</v>
      </c>
      <c r="CL16" s="165" t="e">
        <f>(Tabla292[[#This Row],[Columna4]]*CL$5/$BY$5)*$CG$4</f>
        <v>#DIV/0!</v>
      </c>
      <c r="CM16" s="165" t="e">
        <f>(Tabla292[[#This Row],[Columna4]]*CM$5/$BY$5)*$CG$4</f>
        <v>#DIV/0!</v>
      </c>
      <c r="CN16" s="165" t="e">
        <f>(Tabla292[[#This Row],[Columna4]]*CN$5/$BY$5)*$CG$4</f>
        <v>#DIV/0!</v>
      </c>
      <c r="CO16" s="165" t="e">
        <f>(Tabla292[[#This Row],[Columna4]]*CO$5/$BY$5)*$CG$4</f>
        <v>#DIV/0!</v>
      </c>
      <c r="CP16" s="165" t="e">
        <f>(Tabla292[[#This Row],[Columna4]]*CP$5/$BY$5)*$CG$4</f>
        <v>#DIV/0!</v>
      </c>
      <c r="CQ16" s="165" t="e">
        <f>(Tabla292[[#This Row],[Columna4]]*CQ$5/$BY$5)*$CG$4</f>
        <v>#DIV/0!</v>
      </c>
      <c r="CR16" s="165" t="e">
        <f>(Tabla292[[#This Row],[Columna4]]*CR$5/$BY$5)*$CG$4</f>
        <v>#DIV/0!</v>
      </c>
      <c r="CS16" s="165" t="e">
        <f>(Tabla292[[#This Row],[Columna4]]*CS$5/$BY$5)*$CG$4</f>
        <v>#DIV/0!</v>
      </c>
      <c r="CU16" s="209"/>
      <c r="CV16" s="209"/>
      <c r="CW16" s="208" t="e">
        <f>$X$14</f>
        <v>#DIV/0!</v>
      </c>
      <c r="CX16" s="95" t="str">
        <f>Tabla2[[#This Row],[Columna1]]</f>
        <v>C9</v>
      </c>
      <c r="CY16" s="165" t="e">
        <f>Tabla2926[[#This Row],[Columna3]]/7</f>
        <v>#DIV/0!</v>
      </c>
      <c r="CZ16" s="165" t="e">
        <f>Tabla2926[[#This Row],[Columna4]]/4.2</f>
        <v>#DIV/0!</v>
      </c>
      <c r="DA16" s="165" t="e">
        <f>Tabla292[[#This Row],[Columna16]]</f>
        <v>#DIV/0!</v>
      </c>
      <c r="DB16" s="165" t="e">
        <f>(Tabla2926[[#This Row],[Columna4]]*DB$5/$CS$5)*$DA$4</f>
        <v>#DIV/0!</v>
      </c>
      <c r="DC16" s="165" t="e">
        <f>(Tabla2926[[#This Row],[Columna4]]*DC$5/$CS$5)*$DA$4</f>
        <v>#DIV/0!</v>
      </c>
      <c r="DD16" s="165" t="e">
        <f>(Tabla2926[[#This Row],[Columna4]]*DD$5/$CS$5)*$DA$4</f>
        <v>#DIV/0!</v>
      </c>
      <c r="DE16" s="165" t="e">
        <f>(Tabla2926[[#This Row],[Columna4]]*DE$5/$CS$5)*$DA$4</f>
        <v>#DIV/0!</v>
      </c>
      <c r="DF16" s="165" t="e">
        <f>(Tabla2926[[#This Row],[Columna4]]*DF$5/$CS$5)*$DA$4</f>
        <v>#DIV/0!</v>
      </c>
      <c r="DG16" s="165" t="e">
        <f>(Tabla2926[[#This Row],[Columna4]]*DG$5/$CS$5)*$DA$4</f>
        <v>#DIV/0!</v>
      </c>
      <c r="DH16" s="165" t="e">
        <f>(Tabla2926[[#This Row],[Columna4]]*DH$5/$CS$5)*$DA$4</f>
        <v>#DIV/0!</v>
      </c>
      <c r="DI16" s="165" t="e">
        <f>(Tabla2926[[#This Row],[Columna4]]*DI$5/$CS$5)*$DA$4</f>
        <v>#DIV/0!</v>
      </c>
      <c r="DJ16" s="165" t="e">
        <f>(Tabla2926[[#This Row],[Columna4]]*DJ$5/$CS$5)*$DA$4</f>
        <v>#DIV/0!</v>
      </c>
      <c r="DK16" s="165" t="e">
        <f>(Tabla2926[[#This Row],[Columna4]]*DK$5/$CS$5)*$DA$4</f>
        <v>#DIV/0!</v>
      </c>
      <c r="DL16" s="165" t="e">
        <f>(Tabla2926[[#This Row],[Columna4]]*DL$5/$CS$5)*$DA$4</f>
        <v>#DIV/0!</v>
      </c>
      <c r="DM16" s="165" t="e">
        <f>(Tabla2926[[#This Row],[Columna4]]*DM$5/$CS$5)*$DA$4</f>
        <v>#DIV/0!</v>
      </c>
      <c r="DO16" s="209"/>
      <c r="DP16" s="209"/>
      <c r="DQ16" s="208" t="e">
        <f>$X$14</f>
        <v>#DIV/0!</v>
      </c>
      <c r="DR16" s="95" t="str">
        <f>Tabla2[[#This Row],[Columna1]]</f>
        <v>C9</v>
      </c>
      <c r="DS16" s="165" t="e">
        <f>Tabla29268[[#This Row],[Columna3]]/7</f>
        <v>#DIV/0!</v>
      </c>
      <c r="DT16" s="165" t="e">
        <f>Tabla29268[[#This Row],[Columna4]]/4.2</f>
        <v>#DIV/0!</v>
      </c>
      <c r="DU16" s="165" t="e">
        <f>Tabla2926[[#This Row],[Columna16]]</f>
        <v>#DIV/0!</v>
      </c>
      <c r="DV16" s="165" t="e">
        <f>(Tabla29268[[#This Row],[Columna4]]*DV$5/$DM$5)*$DU$4</f>
        <v>#DIV/0!</v>
      </c>
      <c r="DW16" s="165" t="e">
        <f>(Tabla29268[[#This Row],[Columna4]]*DW$5/$DM$5)*$DU$4</f>
        <v>#DIV/0!</v>
      </c>
      <c r="DX16" s="165" t="e">
        <f>(Tabla29268[[#This Row],[Columna4]]*DX$5/$DM$5)*$DU$4</f>
        <v>#DIV/0!</v>
      </c>
      <c r="DY16" s="165" t="e">
        <f>(Tabla29268[[#This Row],[Columna4]]*DY$5/$DM$5)*$DU$4</f>
        <v>#DIV/0!</v>
      </c>
      <c r="DZ16" s="165" t="e">
        <f>(Tabla29268[[#This Row],[Columna4]]*DZ$5/$DM$5)*$DU$4</f>
        <v>#DIV/0!</v>
      </c>
      <c r="EA16" s="165" t="e">
        <f>(Tabla29268[[#This Row],[Columna4]]*EA$5/$DM$5)*$DU$4</f>
        <v>#DIV/0!</v>
      </c>
      <c r="EB16" s="165" t="e">
        <f>(Tabla29268[[#This Row],[Columna4]]*EB$5/$DM$5)*$DU$4</f>
        <v>#DIV/0!</v>
      </c>
      <c r="EC16" s="165" t="e">
        <f>(Tabla29268[[#This Row],[Columna4]]*EC$5/$DM$5)*$DU$4</f>
        <v>#DIV/0!</v>
      </c>
      <c r="ED16" s="165" t="e">
        <f>(Tabla29268[[#This Row],[Columna4]]*ED$5/$DM$5)*$DU$4</f>
        <v>#DIV/0!</v>
      </c>
      <c r="EE16" s="165" t="e">
        <f>(Tabla29268[[#This Row],[Columna4]]*EE$5/$DM$5)*$DU$4</f>
        <v>#DIV/0!</v>
      </c>
      <c r="EF16" s="165" t="e">
        <f>(Tabla29268[[#This Row],[Columna4]]*EF$5/$DM$5)*$DU$4</f>
        <v>#DIV/0!</v>
      </c>
      <c r="EG16" s="165" t="e">
        <f>(Tabla29268[[#This Row],[Columna4]]*EG$5/$DM$5)*$DU$4</f>
        <v>#DIV/0!</v>
      </c>
      <c r="EJ16" s="219"/>
      <c r="EK16" s="220"/>
      <c r="EL16" s="220"/>
      <c r="EM16" s="220"/>
      <c r="EN16" s="220"/>
      <c r="EO16" s="220"/>
      <c r="EP16" s="220"/>
      <c r="EQ16" s="220"/>
      <c r="ER16" s="220"/>
      <c r="ES16" s="220"/>
      <c r="ET16" s="220"/>
      <c r="EU16" s="220"/>
      <c r="EV16" s="220"/>
      <c r="EW16" s="221"/>
      <c r="EX16" s="222"/>
      <c r="FA16" s="219"/>
      <c r="FB16" s="220"/>
      <c r="FC16" s="220"/>
      <c r="FD16" s="220"/>
      <c r="FE16" s="220"/>
      <c r="FF16" s="220"/>
      <c r="FG16" s="220"/>
      <c r="FH16" s="220"/>
      <c r="FI16" s="220"/>
      <c r="FJ16" s="220"/>
      <c r="FK16" s="220"/>
      <c r="FL16" s="220"/>
      <c r="FM16" s="220"/>
      <c r="FN16" s="220"/>
      <c r="FO16" s="223"/>
      <c r="FQ16" s="103">
        <f>FQ14+1</f>
        <v>8</v>
      </c>
      <c r="FR16" s="211" t="s">
        <v>149</v>
      </c>
      <c r="FS16" s="212">
        <f>EK111</f>
        <v>0</v>
      </c>
      <c r="FT16" s="212">
        <f t="shared" ref="FT16:GD16" si="90">EL111</f>
        <v>0</v>
      </c>
      <c r="FU16" s="212">
        <f t="shared" si="90"/>
        <v>0</v>
      </c>
      <c r="FV16" s="212">
        <f t="shared" si="90"/>
        <v>0</v>
      </c>
      <c r="FW16" s="212">
        <f t="shared" si="90"/>
        <v>0</v>
      </c>
      <c r="FX16" s="212">
        <f t="shared" si="90"/>
        <v>0</v>
      </c>
      <c r="FY16" s="212">
        <f t="shared" si="90"/>
        <v>0</v>
      </c>
      <c r="FZ16" s="212">
        <f t="shared" si="90"/>
        <v>0</v>
      </c>
      <c r="GA16" s="212">
        <f t="shared" si="90"/>
        <v>0</v>
      </c>
      <c r="GB16" s="212">
        <f t="shared" si="90"/>
        <v>0</v>
      </c>
      <c r="GC16" s="212">
        <f t="shared" si="90"/>
        <v>0</v>
      </c>
      <c r="GD16" s="212">
        <f t="shared" si="90"/>
        <v>0</v>
      </c>
      <c r="GE16" s="188">
        <f>SUM(FS16:GD16)</f>
        <v>0</v>
      </c>
      <c r="GF16" s="189" t="e">
        <f t="shared" si="55"/>
        <v>#DIV/0!</v>
      </c>
      <c r="GI16" s="40" t="s">
        <v>634</v>
      </c>
      <c r="GJ16" s="41">
        <v>0</v>
      </c>
      <c r="GK16" s="42">
        <f t="shared" ref="GK16:GK44" si="91">GJ16*GL16</f>
        <v>0</v>
      </c>
      <c r="GL16" s="43">
        <f t="shared" ref="GL16:GL44" si="92">GN16*GM16</f>
        <v>0</v>
      </c>
      <c r="GM16" s="44">
        <v>1</v>
      </c>
      <c r="GN16" s="343">
        <v>0</v>
      </c>
      <c r="GO16" s="45"/>
      <c r="GP16" s="28">
        <f>GM80-GM86-GK59-GK61-GK62-GK63-GK64-GK65</f>
        <v>-1</v>
      </c>
      <c r="GR16" s="215"/>
      <c r="GS16" s="175"/>
      <c r="GT16" s="229"/>
      <c r="GU16" s="175"/>
      <c r="GV16" s="229"/>
      <c r="GW16" s="175"/>
      <c r="GX16" s="229"/>
      <c r="GY16" s="175"/>
      <c r="GZ16" s="229"/>
      <c r="HA16" s="175"/>
      <c r="HB16" s="229"/>
      <c r="HC16" s="175"/>
      <c r="HD16" s="229"/>
      <c r="HE16" s="175"/>
      <c r="HF16" s="229"/>
      <c r="HG16" s="175"/>
      <c r="HH16" s="229"/>
      <c r="HI16" s="175"/>
      <c r="HJ16" s="229"/>
      <c r="HK16" s="175"/>
      <c r="HL16" s="229"/>
      <c r="HM16" s="175"/>
      <c r="HN16" s="229"/>
      <c r="HO16" s="175"/>
      <c r="HP16" s="229"/>
      <c r="HQ16" s="150"/>
      <c r="HR16" s="229"/>
    </row>
    <row r="17" spans="2:226" ht="14.4" customHeight="1" x14ac:dyDescent="0.3">
      <c r="B17" s="195" t="str">
        <f t="shared" si="53"/>
        <v>Enero</v>
      </c>
      <c r="C17" s="194" t="e">
        <f t="shared" si="67"/>
        <v>#DIV/0!</v>
      </c>
      <c r="D17" s="195" t="s">
        <v>62</v>
      </c>
      <c r="E17" s="196">
        <f t="shared" si="47"/>
        <v>0</v>
      </c>
      <c r="F17" s="197">
        <f t="shared" si="18"/>
        <v>0</v>
      </c>
      <c r="G17" s="198">
        <f t="shared" si="48"/>
        <v>0</v>
      </c>
      <c r="H17" s="198">
        <f t="shared" si="37"/>
        <v>0</v>
      </c>
      <c r="I17" s="199">
        <f t="shared" si="38"/>
        <v>1</v>
      </c>
      <c r="J17" s="200">
        <f t="shared" si="39"/>
        <v>0</v>
      </c>
      <c r="K17" s="201">
        <f t="shared" si="49"/>
        <v>0</v>
      </c>
      <c r="L17" s="202">
        <f t="shared" si="40"/>
        <v>0</v>
      </c>
      <c r="M17" s="203">
        <f t="shared" si="41"/>
        <v>0</v>
      </c>
      <c r="N17" s="197">
        <f t="shared" si="42"/>
        <v>0</v>
      </c>
      <c r="O17" s="204" t="e">
        <f t="shared" si="43"/>
        <v>#DIV/0!</v>
      </c>
      <c r="P17" s="205" t="e">
        <f t="shared" si="44"/>
        <v>#DIV/0!</v>
      </c>
      <c r="R17" s="225">
        <f t="shared" si="5"/>
        <v>0</v>
      </c>
      <c r="S17" s="225">
        <f t="shared" si="6"/>
        <v>0</v>
      </c>
      <c r="T17" s="225">
        <f t="shared" si="7"/>
        <v>0</v>
      </c>
      <c r="U17" s="225">
        <f t="shared" si="8"/>
        <v>0</v>
      </c>
      <c r="V17" s="226" t="s">
        <v>591</v>
      </c>
      <c r="W17" s="160">
        <f t="shared" si="9"/>
        <v>0</v>
      </c>
      <c r="X17" s="227" t="e">
        <f t="shared" si="2"/>
        <v>#DIV/0!</v>
      </c>
      <c r="Y17" s="228"/>
      <c r="Z17" s="228"/>
      <c r="AA17" s="332">
        <v>0</v>
      </c>
      <c r="AB17" s="335">
        <v>0</v>
      </c>
      <c r="AC17" s="163"/>
      <c r="AD17" s="164" t="str">
        <f t="shared" si="10"/>
        <v>Marzo</v>
      </c>
      <c r="AE17" s="165">
        <f>Tabla2[[#Totals],[Columna16]]</f>
        <v>0</v>
      </c>
      <c r="AF17" s="165" t="e">
        <f>Tabla29[[#Totals],[Columna16]]</f>
        <v>#DIV/0!</v>
      </c>
      <c r="AG17" s="165" t="e">
        <f>Tabla292[[#Totals],[Columna16]]</f>
        <v>#DIV/0!</v>
      </c>
      <c r="AH17" s="165" t="e">
        <f>Tabla2926[[#Totals],[Columna16]]</f>
        <v>#DIV/0!</v>
      </c>
      <c r="AI17" s="165" t="e">
        <f>Tabla29268[[#Totals],[Columna16]]</f>
        <v>#DIV/0!</v>
      </c>
      <c r="AJ17" s="166" t="e">
        <f t="shared" si="11"/>
        <v>#DIV/0!</v>
      </c>
      <c r="AK17" s="167" t="e">
        <f t="shared" si="12"/>
        <v>#DIV/0!</v>
      </c>
      <c r="AM17" s="209"/>
      <c r="AN17" s="209"/>
      <c r="AO17" s="208" t="e">
        <f>$X$15</f>
        <v>#DIV/0!</v>
      </c>
      <c r="AP17" s="95" t="str">
        <f t="shared" si="19"/>
        <v>C10</v>
      </c>
      <c r="AQ17" s="165">
        <f t="shared" si="20"/>
        <v>0</v>
      </c>
      <c r="AR17" s="165">
        <f t="shared" si="20"/>
        <v>0</v>
      </c>
      <c r="AS17" s="165">
        <f t="shared" si="20"/>
        <v>0</v>
      </c>
      <c r="AT17" s="165">
        <f t="shared" si="21"/>
        <v>0</v>
      </c>
      <c r="AU17" s="165">
        <f t="shared" si="22"/>
        <v>0</v>
      </c>
      <c r="AV17" s="165">
        <f t="shared" si="23"/>
        <v>0</v>
      </c>
      <c r="AW17" s="165">
        <f t="shared" si="24"/>
        <v>0</v>
      </c>
      <c r="AX17" s="165">
        <f t="shared" si="25"/>
        <v>0</v>
      </c>
      <c r="AY17" s="165">
        <f t="shared" si="26"/>
        <v>0</v>
      </c>
      <c r="AZ17" s="165">
        <f t="shared" si="27"/>
        <v>0</v>
      </c>
      <c r="BA17" s="165">
        <f t="shared" si="28"/>
        <v>0</v>
      </c>
      <c r="BB17" s="165">
        <f t="shared" si="29"/>
        <v>0</v>
      </c>
      <c r="BC17" s="165">
        <f t="shared" si="30"/>
        <v>0</v>
      </c>
      <c r="BD17" s="165">
        <f t="shared" si="31"/>
        <v>0</v>
      </c>
      <c r="BE17" s="165">
        <f t="shared" si="32"/>
        <v>0</v>
      </c>
      <c r="BG17" s="209"/>
      <c r="BH17" s="209"/>
      <c r="BI17" s="208" t="e">
        <f>$X$15</f>
        <v>#DIV/0!</v>
      </c>
      <c r="BJ17" s="95" t="str">
        <f>Tabla2[[#This Row],[Columna1]]</f>
        <v>C10</v>
      </c>
      <c r="BK17" s="165">
        <f>Tabla29[[#This Row],[Columna3]]/7</f>
        <v>0</v>
      </c>
      <c r="BL17" s="165">
        <f>Tabla29[[#This Row],[Columna4]]/4.2</f>
        <v>0</v>
      </c>
      <c r="BM17" s="165">
        <f>Tabla2[[#This Row],[Columna16]]</f>
        <v>0</v>
      </c>
      <c r="BN17" s="165" t="e">
        <f>(Tabla29[[#This Row],[Columna4]]*BN$5/$BE$5)*$BM$4</f>
        <v>#DIV/0!</v>
      </c>
      <c r="BO17" s="165" t="e">
        <f>(Tabla29[[#This Row],[Columna4]]*BO$5/$BE$5)*$BM$4</f>
        <v>#DIV/0!</v>
      </c>
      <c r="BP17" s="165" t="e">
        <f>(Tabla29[[#This Row],[Columna4]]*BP$5/$BE$5)*$BM$4</f>
        <v>#DIV/0!</v>
      </c>
      <c r="BQ17" s="165" t="e">
        <f>(Tabla29[[#This Row],[Columna4]]*BQ$5/$BE$5)*$BM$4</f>
        <v>#DIV/0!</v>
      </c>
      <c r="BR17" s="165" t="e">
        <f>(Tabla29[[#This Row],[Columna4]]*BR$5/$BE$5)*$BM$4</f>
        <v>#DIV/0!</v>
      </c>
      <c r="BS17" s="165" t="e">
        <f>(Tabla29[[#This Row],[Columna4]]*BS$5/$BE$5)*$BM$4</f>
        <v>#DIV/0!</v>
      </c>
      <c r="BT17" s="165" t="e">
        <f>(Tabla29[[#This Row],[Columna4]]*BT$5/$BE$5)*$BM$4</f>
        <v>#DIV/0!</v>
      </c>
      <c r="BU17" s="165" t="e">
        <f>(Tabla29[[#This Row],[Columna4]]*BU$5/$BE$5)*$BM$4</f>
        <v>#DIV/0!</v>
      </c>
      <c r="BV17" s="165" t="e">
        <f>(Tabla29[[#This Row],[Columna4]]*BV$5/$BE$5)*$BM$4</f>
        <v>#DIV/0!</v>
      </c>
      <c r="BW17" s="165" t="e">
        <f>(Tabla29[[#This Row],[Columna4]]*BW$5/$BE$5)*$BM$4</f>
        <v>#DIV/0!</v>
      </c>
      <c r="BX17" s="165" t="e">
        <f>(Tabla29[[#This Row],[Columna4]]*BX$5/$BE$5)*$BM$4</f>
        <v>#DIV/0!</v>
      </c>
      <c r="BY17" s="165" t="e">
        <f>(Tabla29[[#This Row],[Columna4]]*BY$5/$BE$5)*$BM$4</f>
        <v>#DIV/0!</v>
      </c>
      <c r="CA17" s="209"/>
      <c r="CB17" s="209"/>
      <c r="CC17" s="208" t="e">
        <f>$X$15</f>
        <v>#DIV/0!</v>
      </c>
      <c r="CD17" s="95" t="str">
        <f>Tabla2[[#This Row],[Columna1]]</f>
        <v>C10</v>
      </c>
      <c r="CE17" s="165" t="e">
        <f>Tabla292[[#This Row],[Columna3]]/7</f>
        <v>#DIV/0!</v>
      </c>
      <c r="CF17" s="165" t="e">
        <f>Tabla292[[#This Row],[Columna4]]/4.2</f>
        <v>#DIV/0!</v>
      </c>
      <c r="CG17" s="165" t="e">
        <f>Tabla29[[#This Row],[Columna16]]</f>
        <v>#DIV/0!</v>
      </c>
      <c r="CH17" s="165" t="e">
        <f>(Tabla292[[#This Row],[Columna4]]*CH$5/$BY$5)*$CG$4</f>
        <v>#DIV/0!</v>
      </c>
      <c r="CI17" s="165" t="e">
        <f>(Tabla292[[#This Row],[Columna4]]*CI$5/$BY$5)*$CG$4</f>
        <v>#DIV/0!</v>
      </c>
      <c r="CJ17" s="165" t="e">
        <f>(Tabla292[[#This Row],[Columna4]]*CJ$5/$BY$5)*$CG$4</f>
        <v>#DIV/0!</v>
      </c>
      <c r="CK17" s="165" t="e">
        <f>(Tabla292[[#This Row],[Columna4]]*CK$5/$BY$5)*$CG$4</f>
        <v>#DIV/0!</v>
      </c>
      <c r="CL17" s="165" t="e">
        <f>(Tabla292[[#This Row],[Columna4]]*CL$5/$BY$5)*$CG$4</f>
        <v>#DIV/0!</v>
      </c>
      <c r="CM17" s="165" t="e">
        <f>(Tabla292[[#This Row],[Columna4]]*CM$5/$BY$5)*$CG$4</f>
        <v>#DIV/0!</v>
      </c>
      <c r="CN17" s="165" t="e">
        <f>(Tabla292[[#This Row],[Columna4]]*CN$5/$BY$5)*$CG$4</f>
        <v>#DIV/0!</v>
      </c>
      <c r="CO17" s="165" t="e">
        <f>(Tabla292[[#This Row],[Columna4]]*CO$5/$BY$5)*$CG$4</f>
        <v>#DIV/0!</v>
      </c>
      <c r="CP17" s="165" t="e">
        <f>(Tabla292[[#This Row],[Columna4]]*CP$5/$BY$5)*$CG$4</f>
        <v>#DIV/0!</v>
      </c>
      <c r="CQ17" s="165" t="e">
        <f>(Tabla292[[#This Row],[Columna4]]*CQ$5/$BY$5)*$CG$4</f>
        <v>#DIV/0!</v>
      </c>
      <c r="CR17" s="165" t="e">
        <f>(Tabla292[[#This Row],[Columna4]]*CR$5/$BY$5)*$CG$4</f>
        <v>#DIV/0!</v>
      </c>
      <c r="CS17" s="165" t="e">
        <f>(Tabla292[[#This Row],[Columna4]]*CS$5/$BY$5)*$CG$4</f>
        <v>#DIV/0!</v>
      </c>
      <c r="CU17" s="209"/>
      <c r="CV17" s="209"/>
      <c r="CW17" s="208" t="e">
        <f>$X$15</f>
        <v>#DIV/0!</v>
      </c>
      <c r="CX17" s="95" t="str">
        <f>Tabla2[[#This Row],[Columna1]]</f>
        <v>C10</v>
      </c>
      <c r="CY17" s="165" t="e">
        <f>Tabla2926[[#This Row],[Columna3]]/7</f>
        <v>#DIV/0!</v>
      </c>
      <c r="CZ17" s="165" t="e">
        <f>Tabla2926[[#This Row],[Columna4]]/4.2</f>
        <v>#DIV/0!</v>
      </c>
      <c r="DA17" s="165" t="e">
        <f>Tabla292[[#This Row],[Columna16]]</f>
        <v>#DIV/0!</v>
      </c>
      <c r="DB17" s="165" t="e">
        <f>(Tabla2926[[#This Row],[Columna4]]*DB$5/$CS$5)*$DA$4</f>
        <v>#DIV/0!</v>
      </c>
      <c r="DC17" s="165" t="e">
        <f>(Tabla2926[[#This Row],[Columna4]]*DC$5/$CS$5)*$DA$4</f>
        <v>#DIV/0!</v>
      </c>
      <c r="DD17" s="165" t="e">
        <f>(Tabla2926[[#This Row],[Columna4]]*DD$5/$CS$5)*$DA$4</f>
        <v>#DIV/0!</v>
      </c>
      <c r="DE17" s="165" t="e">
        <f>(Tabla2926[[#This Row],[Columna4]]*DE$5/$CS$5)*$DA$4</f>
        <v>#DIV/0!</v>
      </c>
      <c r="DF17" s="165" t="e">
        <f>(Tabla2926[[#This Row],[Columna4]]*DF$5/$CS$5)*$DA$4</f>
        <v>#DIV/0!</v>
      </c>
      <c r="DG17" s="165" t="e">
        <f>(Tabla2926[[#This Row],[Columna4]]*DG$5/$CS$5)*$DA$4</f>
        <v>#DIV/0!</v>
      </c>
      <c r="DH17" s="165" t="e">
        <f>(Tabla2926[[#This Row],[Columna4]]*DH$5/$CS$5)*$DA$4</f>
        <v>#DIV/0!</v>
      </c>
      <c r="DI17" s="165" t="e">
        <f>(Tabla2926[[#This Row],[Columna4]]*DI$5/$CS$5)*$DA$4</f>
        <v>#DIV/0!</v>
      </c>
      <c r="DJ17" s="165" t="e">
        <f>(Tabla2926[[#This Row],[Columna4]]*DJ$5/$CS$5)*$DA$4</f>
        <v>#DIV/0!</v>
      </c>
      <c r="DK17" s="165" t="e">
        <f>(Tabla2926[[#This Row],[Columna4]]*DK$5/$CS$5)*$DA$4</f>
        <v>#DIV/0!</v>
      </c>
      <c r="DL17" s="165" t="e">
        <f>(Tabla2926[[#This Row],[Columna4]]*DL$5/$CS$5)*$DA$4</f>
        <v>#DIV/0!</v>
      </c>
      <c r="DM17" s="165" t="e">
        <f>(Tabla2926[[#This Row],[Columna4]]*DM$5/$CS$5)*$DA$4</f>
        <v>#DIV/0!</v>
      </c>
      <c r="DO17" s="209"/>
      <c r="DP17" s="209"/>
      <c r="DQ17" s="208" t="e">
        <f>$X$15</f>
        <v>#DIV/0!</v>
      </c>
      <c r="DR17" s="95" t="str">
        <f>Tabla2[[#This Row],[Columna1]]</f>
        <v>C10</v>
      </c>
      <c r="DS17" s="165" t="e">
        <f>Tabla29268[[#This Row],[Columna3]]/7</f>
        <v>#DIV/0!</v>
      </c>
      <c r="DT17" s="165" t="e">
        <f>Tabla29268[[#This Row],[Columna4]]/4.2</f>
        <v>#DIV/0!</v>
      </c>
      <c r="DU17" s="165" t="e">
        <f>Tabla2926[[#This Row],[Columna16]]</f>
        <v>#DIV/0!</v>
      </c>
      <c r="DV17" s="165" t="e">
        <f>(Tabla29268[[#This Row],[Columna4]]*DV$5/$DM$5)*$DU$4</f>
        <v>#DIV/0!</v>
      </c>
      <c r="DW17" s="165" t="e">
        <f>(Tabla29268[[#This Row],[Columna4]]*DW$5/$DM$5)*$DU$4</f>
        <v>#DIV/0!</v>
      </c>
      <c r="DX17" s="165" t="e">
        <f>(Tabla29268[[#This Row],[Columna4]]*DX$5/$DM$5)*$DU$4</f>
        <v>#DIV/0!</v>
      </c>
      <c r="DY17" s="165" t="e">
        <f>(Tabla29268[[#This Row],[Columna4]]*DY$5/$DM$5)*$DU$4</f>
        <v>#DIV/0!</v>
      </c>
      <c r="DZ17" s="165" t="e">
        <f>(Tabla29268[[#This Row],[Columna4]]*DZ$5/$DM$5)*$DU$4</f>
        <v>#DIV/0!</v>
      </c>
      <c r="EA17" s="165" t="e">
        <f>(Tabla29268[[#This Row],[Columna4]]*EA$5/$DM$5)*$DU$4</f>
        <v>#DIV/0!</v>
      </c>
      <c r="EB17" s="165" t="e">
        <f>(Tabla29268[[#This Row],[Columna4]]*EB$5/$DM$5)*$DU$4</f>
        <v>#DIV/0!</v>
      </c>
      <c r="EC17" s="165" t="e">
        <f>(Tabla29268[[#This Row],[Columna4]]*EC$5/$DM$5)*$DU$4</f>
        <v>#DIV/0!</v>
      </c>
      <c r="ED17" s="165" t="e">
        <f>(Tabla29268[[#This Row],[Columna4]]*ED$5/$DM$5)*$DU$4</f>
        <v>#DIV/0!</v>
      </c>
      <c r="EE17" s="165" t="e">
        <f>(Tabla29268[[#This Row],[Columna4]]*EE$5/$DM$5)*$DU$4</f>
        <v>#DIV/0!</v>
      </c>
      <c r="EF17" s="165" t="e">
        <f>(Tabla29268[[#This Row],[Columna4]]*EF$5/$DM$5)*$DU$4</f>
        <v>#DIV/0!</v>
      </c>
      <c r="EG17" s="165" t="e">
        <f>(Tabla29268[[#This Row],[Columna4]]*EG$5/$DM$5)*$DU$4</f>
        <v>#DIV/0!</v>
      </c>
      <c r="EJ17" s="216" t="s">
        <v>150</v>
      </c>
      <c r="EK17" s="217" t="e">
        <f>+EK13-EK15</f>
        <v>#DIV/0!</v>
      </c>
      <c r="EL17" s="217" t="e">
        <f t="shared" ref="EL17:EV17" si="93">+EL13-EL15</f>
        <v>#DIV/0!</v>
      </c>
      <c r="EM17" s="217" t="e">
        <f t="shared" si="93"/>
        <v>#DIV/0!</v>
      </c>
      <c r="EN17" s="217" t="e">
        <f t="shared" si="93"/>
        <v>#DIV/0!</v>
      </c>
      <c r="EO17" s="217" t="e">
        <f t="shared" si="93"/>
        <v>#DIV/0!</v>
      </c>
      <c r="EP17" s="217" t="e">
        <f t="shared" si="93"/>
        <v>#DIV/0!</v>
      </c>
      <c r="EQ17" s="217" t="e">
        <f t="shared" si="93"/>
        <v>#DIV/0!</v>
      </c>
      <c r="ER17" s="217" t="e">
        <f t="shared" si="93"/>
        <v>#DIV/0!</v>
      </c>
      <c r="ES17" s="217" t="e">
        <f t="shared" si="93"/>
        <v>#DIV/0!</v>
      </c>
      <c r="ET17" s="217" t="e">
        <f t="shared" si="93"/>
        <v>#DIV/0!</v>
      </c>
      <c r="EU17" s="217" t="e">
        <f t="shared" si="93"/>
        <v>#DIV/0!</v>
      </c>
      <c r="EV17" s="217" t="e">
        <f t="shared" si="93"/>
        <v>#DIV/0!</v>
      </c>
      <c r="EW17" s="218" t="e">
        <f t="shared" ref="EW17" si="94">SUM(EK17:EV17)</f>
        <v>#DIV/0!</v>
      </c>
      <c r="EX17" s="123" t="e">
        <f>EW17/$EW$6</f>
        <v>#DIV/0!</v>
      </c>
      <c r="EY17" s="220"/>
      <c r="FA17" s="216" t="s">
        <v>150</v>
      </c>
      <c r="FB17" s="217" t="e">
        <f>+FB13-FB15</f>
        <v>#DIV/0!</v>
      </c>
      <c r="FC17" s="217" t="e">
        <f t="shared" ref="FC17:FM17" si="95">+FC13-FC15</f>
        <v>#DIV/0!</v>
      </c>
      <c r="FD17" s="217" t="e">
        <f t="shared" si="95"/>
        <v>#DIV/0!</v>
      </c>
      <c r="FE17" s="217" t="e">
        <f t="shared" si="95"/>
        <v>#DIV/0!</v>
      </c>
      <c r="FF17" s="217" t="e">
        <f t="shared" si="95"/>
        <v>#DIV/0!</v>
      </c>
      <c r="FG17" s="217" t="e">
        <f t="shared" si="95"/>
        <v>#DIV/0!</v>
      </c>
      <c r="FH17" s="217" t="e">
        <f t="shared" si="95"/>
        <v>#DIV/0!</v>
      </c>
      <c r="FI17" s="217" t="e">
        <f t="shared" si="95"/>
        <v>#DIV/0!</v>
      </c>
      <c r="FJ17" s="217" t="e">
        <f t="shared" si="95"/>
        <v>#DIV/0!</v>
      </c>
      <c r="FK17" s="217" t="e">
        <f t="shared" si="95"/>
        <v>#DIV/0!</v>
      </c>
      <c r="FL17" s="217" t="e">
        <f t="shared" si="95"/>
        <v>#DIV/0!</v>
      </c>
      <c r="FM17" s="217" t="e">
        <f t="shared" si="95"/>
        <v>#DIV/0!</v>
      </c>
      <c r="FN17" s="171" t="e">
        <f t="shared" ref="FN17" si="96">SUM(FB17:FM17)</f>
        <v>#DIV/0!</v>
      </c>
      <c r="FO17" s="124" t="e">
        <f>FN17/$FN$6</f>
        <v>#DIV/0!</v>
      </c>
      <c r="FQ17" s="103">
        <f>FQ16+1</f>
        <v>9</v>
      </c>
      <c r="FR17" s="211" t="s">
        <v>151</v>
      </c>
      <c r="FS17" s="187">
        <f>EK15</f>
        <v>0</v>
      </c>
      <c r="FT17" s="187">
        <f t="shared" ref="FT17:GD17" si="97">EL15</f>
        <v>0</v>
      </c>
      <c r="FU17" s="187">
        <f t="shared" si="97"/>
        <v>0</v>
      </c>
      <c r="FV17" s="187">
        <f t="shared" si="97"/>
        <v>0</v>
      </c>
      <c r="FW17" s="187">
        <f t="shared" si="97"/>
        <v>0</v>
      </c>
      <c r="FX17" s="187">
        <f t="shared" si="97"/>
        <v>0</v>
      </c>
      <c r="FY17" s="187">
        <f t="shared" si="97"/>
        <v>0</v>
      </c>
      <c r="FZ17" s="187">
        <f t="shared" si="97"/>
        <v>0</v>
      </c>
      <c r="GA17" s="187">
        <f t="shared" si="97"/>
        <v>0</v>
      </c>
      <c r="GB17" s="187">
        <f t="shared" si="97"/>
        <v>0</v>
      </c>
      <c r="GC17" s="187">
        <f t="shared" si="97"/>
        <v>0</v>
      </c>
      <c r="GD17" s="187">
        <f t="shared" si="97"/>
        <v>0</v>
      </c>
      <c r="GE17" s="188">
        <f>SUM(FS17:GD17)</f>
        <v>0</v>
      </c>
      <c r="GF17" s="189" t="e">
        <f t="shared" si="55"/>
        <v>#DIV/0!</v>
      </c>
      <c r="GI17" s="40" t="s">
        <v>635</v>
      </c>
      <c r="GJ17" s="41">
        <v>0</v>
      </c>
      <c r="GK17" s="42">
        <f t="shared" si="91"/>
        <v>0</v>
      </c>
      <c r="GL17" s="43">
        <f t="shared" si="92"/>
        <v>0</v>
      </c>
      <c r="GM17" s="44">
        <v>1</v>
      </c>
      <c r="GN17" s="343">
        <v>0</v>
      </c>
      <c r="GO17" s="45"/>
      <c r="GP17" s="11" t="s">
        <v>152</v>
      </c>
      <c r="GR17" s="190" t="s">
        <v>153</v>
      </c>
      <c r="GS17" s="191" t="e">
        <f>GS9-GS11-GS15</f>
        <v>#DIV/0!</v>
      </c>
      <c r="GT17" s="213" t="e">
        <f>GS17/GS$9</f>
        <v>#DIV/0!</v>
      </c>
      <c r="GU17" s="191" t="e">
        <f t="shared" ref="GU17" si="98">GU9-GU11-GU15</f>
        <v>#DIV/0!</v>
      </c>
      <c r="GV17" s="213" t="e">
        <f t="shared" ref="GV17" si="99">GU17/GU$9</f>
        <v>#DIV/0!</v>
      </c>
      <c r="GW17" s="191" t="e">
        <f t="shared" ref="GW17" si="100">GW9-GW11-GW15</f>
        <v>#DIV/0!</v>
      </c>
      <c r="GX17" s="213" t="e">
        <f t="shared" ref="GX17" si="101">GW17/GW$9</f>
        <v>#DIV/0!</v>
      </c>
      <c r="GY17" s="191" t="e">
        <f t="shared" ref="GY17" si="102">GY9-GY11-GY15</f>
        <v>#DIV/0!</v>
      </c>
      <c r="GZ17" s="213" t="e">
        <f t="shared" ref="GZ17" si="103">GY17/GY$9</f>
        <v>#DIV/0!</v>
      </c>
      <c r="HA17" s="191" t="e">
        <f t="shared" ref="HA17" si="104">HA9-HA11-HA15</f>
        <v>#DIV/0!</v>
      </c>
      <c r="HB17" s="213" t="e">
        <f t="shared" ref="HB17" si="105">HA17/HA$9</f>
        <v>#DIV/0!</v>
      </c>
      <c r="HC17" s="191" t="e">
        <f t="shared" ref="HC17" si="106">HC9-HC11-HC15</f>
        <v>#DIV/0!</v>
      </c>
      <c r="HD17" s="213" t="e">
        <f t="shared" ref="HD17" si="107">HC17/HC$9</f>
        <v>#DIV/0!</v>
      </c>
      <c r="HE17" s="191" t="e">
        <f t="shared" ref="HE17" si="108">HE9-HE11-HE15</f>
        <v>#DIV/0!</v>
      </c>
      <c r="HF17" s="213" t="e">
        <f t="shared" ref="HF17" si="109">HE17/HE$9</f>
        <v>#DIV/0!</v>
      </c>
      <c r="HG17" s="191" t="e">
        <f t="shared" ref="HG17" si="110">HG9-HG11-HG15</f>
        <v>#DIV/0!</v>
      </c>
      <c r="HH17" s="213" t="e">
        <f t="shared" ref="HH17" si="111">HG17/HG$9</f>
        <v>#DIV/0!</v>
      </c>
      <c r="HI17" s="191" t="e">
        <f t="shared" ref="HI17" si="112">HI9-HI11-HI15</f>
        <v>#DIV/0!</v>
      </c>
      <c r="HJ17" s="213" t="e">
        <f t="shared" ref="HJ17" si="113">HI17/HI$9</f>
        <v>#DIV/0!</v>
      </c>
      <c r="HK17" s="191" t="e">
        <f t="shared" ref="HK17" si="114">HK9-HK11-HK15</f>
        <v>#DIV/0!</v>
      </c>
      <c r="HL17" s="213" t="e">
        <f t="shared" ref="HL17" si="115">HK17/HK$9</f>
        <v>#DIV/0!</v>
      </c>
      <c r="HM17" s="191" t="e">
        <f t="shared" ref="HM17" si="116">HM9-HM11-HM15</f>
        <v>#DIV/0!</v>
      </c>
      <c r="HN17" s="213" t="e">
        <f t="shared" ref="HN17" si="117">HM17/HM$9</f>
        <v>#DIV/0!</v>
      </c>
      <c r="HO17" s="191" t="e">
        <f t="shared" ref="HO17" si="118">HO9-HO11-HO15</f>
        <v>#DIV/0!</v>
      </c>
      <c r="HP17" s="213" t="e">
        <f t="shared" ref="HP17:HR17" si="119">HO17/HO$9</f>
        <v>#DIV/0!</v>
      </c>
      <c r="HQ17" s="193" t="e">
        <f>HQ9-HQ11-HQ15</f>
        <v>#DIV/0!</v>
      </c>
      <c r="HR17" s="213" t="e">
        <f t="shared" si="119"/>
        <v>#DIV/0!</v>
      </c>
    </row>
    <row r="18" spans="2:226" ht="14.4" customHeight="1" x14ac:dyDescent="0.3">
      <c r="B18" s="195" t="str">
        <f t="shared" si="53"/>
        <v>Febrero</v>
      </c>
      <c r="C18" s="194" t="e">
        <f t="shared" si="67"/>
        <v>#DIV/0!</v>
      </c>
      <c r="D18" s="195" t="s">
        <v>63</v>
      </c>
      <c r="E18" s="196">
        <f t="shared" si="47"/>
        <v>0</v>
      </c>
      <c r="F18" s="197">
        <f t="shared" si="18"/>
        <v>0</v>
      </c>
      <c r="G18" s="198">
        <f t="shared" si="48"/>
        <v>0</v>
      </c>
      <c r="H18" s="198">
        <f t="shared" si="37"/>
        <v>0</v>
      </c>
      <c r="I18" s="199">
        <f t="shared" si="38"/>
        <v>1</v>
      </c>
      <c r="J18" s="200">
        <f t="shared" si="39"/>
        <v>0</v>
      </c>
      <c r="K18" s="201">
        <f t="shared" si="49"/>
        <v>0</v>
      </c>
      <c r="L18" s="202">
        <f t="shared" si="40"/>
        <v>0</v>
      </c>
      <c r="M18" s="203">
        <f t="shared" si="41"/>
        <v>0</v>
      </c>
      <c r="N18" s="197">
        <f t="shared" si="42"/>
        <v>0</v>
      </c>
      <c r="O18" s="204" t="e">
        <f t="shared" si="43"/>
        <v>#DIV/0!</v>
      </c>
      <c r="P18" s="205" t="e">
        <f t="shared" si="44"/>
        <v>#DIV/0!</v>
      </c>
      <c r="R18" s="225">
        <f t="shared" si="5"/>
        <v>0</v>
      </c>
      <c r="S18" s="225">
        <f t="shared" si="6"/>
        <v>0</v>
      </c>
      <c r="T18" s="225">
        <f t="shared" si="7"/>
        <v>0</v>
      </c>
      <c r="U18" s="225">
        <f t="shared" si="8"/>
        <v>0</v>
      </c>
      <c r="V18" s="226" t="s">
        <v>592</v>
      </c>
      <c r="W18" s="160">
        <f t="shared" si="9"/>
        <v>0</v>
      </c>
      <c r="X18" s="227" t="e">
        <f t="shared" si="2"/>
        <v>#DIV/0!</v>
      </c>
      <c r="Y18" s="228"/>
      <c r="Z18" s="228"/>
      <c r="AA18" s="332">
        <v>0</v>
      </c>
      <c r="AB18" s="335">
        <v>0</v>
      </c>
      <c r="AC18" s="163"/>
      <c r="AE18" s="230">
        <f>SUM(AE6:AE17)</f>
        <v>0</v>
      </c>
      <c r="AF18" s="230" t="e">
        <f t="shared" ref="AF18:AI18" si="120">SUM(AF6:AF17)</f>
        <v>#DIV/0!</v>
      </c>
      <c r="AG18" s="230" t="e">
        <f t="shared" si="120"/>
        <v>#DIV/0!</v>
      </c>
      <c r="AH18" s="230" t="e">
        <f t="shared" si="120"/>
        <v>#DIV/0!</v>
      </c>
      <c r="AI18" s="230" t="e">
        <f t="shared" si="120"/>
        <v>#DIV/0!</v>
      </c>
      <c r="AJ18" s="166" t="e">
        <f>SUM(AJ6:AJ17)</f>
        <v>#DIV/0!</v>
      </c>
      <c r="AK18" s="167" t="e">
        <f t="shared" si="12"/>
        <v>#DIV/0!</v>
      </c>
      <c r="AM18" s="228" t="s">
        <v>148</v>
      </c>
      <c r="AN18" s="228" t="e">
        <f>SUM(AO18:AO28)</f>
        <v>#DIV/0!</v>
      </c>
      <c r="AO18" s="227" t="e">
        <f>$X$16</f>
        <v>#DIV/0!</v>
      </c>
      <c r="AP18" s="95" t="str">
        <f t="shared" si="19"/>
        <v>C11</v>
      </c>
      <c r="AQ18" s="165">
        <f t="shared" si="20"/>
        <v>0</v>
      </c>
      <c r="AR18" s="165">
        <f t="shared" si="20"/>
        <v>0</v>
      </c>
      <c r="AS18" s="165">
        <f t="shared" si="20"/>
        <v>0</v>
      </c>
      <c r="AT18" s="165">
        <f t="shared" si="21"/>
        <v>0</v>
      </c>
      <c r="AU18" s="165">
        <f t="shared" si="22"/>
        <v>0</v>
      </c>
      <c r="AV18" s="165">
        <f t="shared" si="23"/>
        <v>0</v>
      </c>
      <c r="AW18" s="165">
        <f t="shared" si="24"/>
        <v>0</v>
      </c>
      <c r="AX18" s="165">
        <f t="shared" si="25"/>
        <v>0</v>
      </c>
      <c r="AY18" s="165">
        <f t="shared" si="26"/>
        <v>0</v>
      </c>
      <c r="AZ18" s="165">
        <f t="shared" si="27"/>
        <v>0</v>
      </c>
      <c r="BA18" s="165">
        <f t="shared" si="28"/>
        <v>0</v>
      </c>
      <c r="BB18" s="165">
        <f t="shared" si="29"/>
        <v>0</v>
      </c>
      <c r="BC18" s="165">
        <f t="shared" si="30"/>
        <v>0</v>
      </c>
      <c r="BD18" s="165">
        <f t="shared" si="31"/>
        <v>0</v>
      </c>
      <c r="BE18" s="165">
        <f t="shared" si="32"/>
        <v>0</v>
      </c>
      <c r="BG18" s="228" t="s">
        <v>148</v>
      </c>
      <c r="BH18" s="228" t="e">
        <f>SUM(BI18:BI28)</f>
        <v>#DIV/0!</v>
      </c>
      <c r="BI18" s="227" t="e">
        <f>$X$16</f>
        <v>#DIV/0!</v>
      </c>
      <c r="BJ18" s="95" t="str">
        <f>Tabla2[[#This Row],[Columna1]]</f>
        <v>C11</v>
      </c>
      <c r="BK18" s="165">
        <f>Tabla29[[#This Row],[Columna3]]/7</f>
        <v>0</v>
      </c>
      <c r="BL18" s="165">
        <f>Tabla29[[#This Row],[Columna4]]/4.2</f>
        <v>0</v>
      </c>
      <c r="BM18" s="165">
        <f>Tabla2[[#This Row],[Columna16]]</f>
        <v>0</v>
      </c>
      <c r="BN18" s="165" t="e">
        <f>(Tabla29[[#This Row],[Columna4]]*BN$5/$BE$5)*$BM$4</f>
        <v>#DIV/0!</v>
      </c>
      <c r="BO18" s="165" t="e">
        <f>(Tabla29[[#This Row],[Columna4]]*BO$5/$BE$5)*$BM$4</f>
        <v>#DIV/0!</v>
      </c>
      <c r="BP18" s="165" t="e">
        <f>(Tabla29[[#This Row],[Columna4]]*BP$5/$BE$5)*$BM$4</f>
        <v>#DIV/0!</v>
      </c>
      <c r="BQ18" s="165" t="e">
        <f>(Tabla29[[#This Row],[Columna4]]*BQ$5/$BE$5)*$BM$4</f>
        <v>#DIV/0!</v>
      </c>
      <c r="BR18" s="165" t="e">
        <f>(Tabla29[[#This Row],[Columna4]]*BR$5/$BE$5)*$BM$4</f>
        <v>#DIV/0!</v>
      </c>
      <c r="BS18" s="165" t="e">
        <f>(Tabla29[[#This Row],[Columna4]]*BS$5/$BE$5)*$BM$4</f>
        <v>#DIV/0!</v>
      </c>
      <c r="BT18" s="165" t="e">
        <f>(Tabla29[[#This Row],[Columna4]]*BT$5/$BE$5)*$BM$4</f>
        <v>#DIV/0!</v>
      </c>
      <c r="BU18" s="165" t="e">
        <f>(Tabla29[[#This Row],[Columna4]]*BU$5/$BE$5)*$BM$4</f>
        <v>#DIV/0!</v>
      </c>
      <c r="BV18" s="165" t="e">
        <f>(Tabla29[[#This Row],[Columna4]]*BV$5/$BE$5)*$BM$4</f>
        <v>#DIV/0!</v>
      </c>
      <c r="BW18" s="165" t="e">
        <f>(Tabla29[[#This Row],[Columna4]]*BW$5/$BE$5)*$BM$4</f>
        <v>#DIV/0!</v>
      </c>
      <c r="BX18" s="165" t="e">
        <f>(Tabla29[[#This Row],[Columna4]]*BX$5/$BE$5)*$BM$4</f>
        <v>#DIV/0!</v>
      </c>
      <c r="BY18" s="165" t="e">
        <f>(Tabla29[[#This Row],[Columna4]]*BY$5/$BE$5)*$BM$4</f>
        <v>#DIV/0!</v>
      </c>
      <c r="CA18" s="228" t="s">
        <v>148</v>
      </c>
      <c r="CB18" s="228" t="e">
        <f>SUM(CC18:CC28)</f>
        <v>#DIV/0!</v>
      </c>
      <c r="CC18" s="227" t="e">
        <f>$X$16</f>
        <v>#DIV/0!</v>
      </c>
      <c r="CD18" s="95" t="str">
        <f>Tabla2[[#This Row],[Columna1]]</f>
        <v>C11</v>
      </c>
      <c r="CE18" s="165" t="e">
        <f>Tabla292[[#This Row],[Columna3]]/7</f>
        <v>#DIV/0!</v>
      </c>
      <c r="CF18" s="165" t="e">
        <f>Tabla292[[#This Row],[Columna4]]/4.2</f>
        <v>#DIV/0!</v>
      </c>
      <c r="CG18" s="165" t="e">
        <f>Tabla29[[#This Row],[Columna16]]</f>
        <v>#DIV/0!</v>
      </c>
      <c r="CH18" s="165" t="e">
        <f>(Tabla292[[#This Row],[Columna4]]*CH$5/$BY$5)*$CG$4</f>
        <v>#DIV/0!</v>
      </c>
      <c r="CI18" s="165" t="e">
        <f>(Tabla292[[#This Row],[Columna4]]*CI$5/$BY$5)*$CG$4</f>
        <v>#DIV/0!</v>
      </c>
      <c r="CJ18" s="165" t="e">
        <f>(Tabla292[[#This Row],[Columna4]]*CJ$5/$BY$5)*$CG$4</f>
        <v>#DIV/0!</v>
      </c>
      <c r="CK18" s="165" t="e">
        <f>(Tabla292[[#This Row],[Columna4]]*CK$5/$BY$5)*$CG$4</f>
        <v>#DIV/0!</v>
      </c>
      <c r="CL18" s="165" t="e">
        <f>(Tabla292[[#This Row],[Columna4]]*CL$5/$BY$5)*$CG$4</f>
        <v>#DIV/0!</v>
      </c>
      <c r="CM18" s="165" t="e">
        <f>(Tabla292[[#This Row],[Columna4]]*CM$5/$BY$5)*$CG$4</f>
        <v>#DIV/0!</v>
      </c>
      <c r="CN18" s="165" t="e">
        <f>(Tabla292[[#This Row],[Columna4]]*CN$5/$BY$5)*$CG$4</f>
        <v>#DIV/0!</v>
      </c>
      <c r="CO18" s="165" t="e">
        <f>(Tabla292[[#This Row],[Columna4]]*CO$5/$BY$5)*$CG$4</f>
        <v>#DIV/0!</v>
      </c>
      <c r="CP18" s="165" t="e">
        <f>(Tabla292[[#This Row],[Columna4]]*CP$5/$BY$5)*$CG$4</f>
        <v>#DIV/0!</v>
      </c>
      <c r="CQ18" s="165" t="e">
        <f>(Tabla292[[#This Row],[Columna4]]*CQ$5/$BY$5)*$CG$4</f>
        <v>#DIV/0!</v>
      </c>
      <c r="CR18" s="165" t="e">
        <f>(Tabla292[[#This Row],[Columna4]]*CR$5/$BY$5)*$CG$4</f>
        <v>#DIV/0!</v>
      </c>
      <c r="CS18" s="165" t="e">
        <f>(Tabla292[[#This Row],[Columna4]]*CS$5/$BY$5)*$CG$4</f>
        <v>#DIV/0!</v>
      </c>
      <c r="CU18" s="228" t="s">
        <v>148</v>
      </c>
      <c r="CV18" s="228" t="e">
        <f>SUM(CW18:CW28)</f>
        <v>#DIV/0!</v>
      </c>
      <c r="CW18" s="227" t="e">
        <f>$X$16</f>
        <v>#DIV/0!</v>
      </c>
      <c r="CX18" s="95" t="str">
        <f>Tabla2[[#This Row],[Columna1]]</f>
        <v>C11</v>
      </c>
      <c r="CY18" s="165" t="e">
        <f>Tabla2926[[#This Row],[Columna3]]/7</f>
        <v>#DIV/0!</v>
      </c>
      <c r="CZ18" s="165" t="e">
        <f>Tabla2926[[#This Row],[Columna4]]/4.2</f>
        <v>#DIV/0!</v>
      </c>
      <c r="DA18" s="165" t="e">
        <f>Tabla292[[#This Row],[Columna16]]</f>
        <v>#DIV/0!</v>
      </c>
      <c r="DB18" s="165" t="e">
        <f>(Tabla2926[[#This Row],[Columna4]]*DB$5/$CS$5)*$DA$4</f>
        <v>#DIV/0!</v>
      </c>
      <c r="DC18" s="165" t="e">
        <f>(Tabla2926[[#This Row],[Columna4]]*DC$5/$CS$5)*$DA$4</f>
        <v>#DIV/0!</v>
      </c>
      <c r="DD18" s="165" t="e">
        <f>(Tabla2926[[#This Row],[Columna4]]*DD$5/$CS$5)*$DA$4</f>
        <v>#DIV/0!</v>
      </c>
      <c r="DE18" s="165" t="e">
        <f>(Tabla2926[[#This Row],[Columna4]]*DE$5/$CS$5)*$DA$4</f>
        <v>#DIV/0!</v>
      </c>
      <c r="DF18" s="165" t="e">
        <f>(Tabla2926[[#This Row],[Columna4]]*DF$5/$CS$5)*$DA$4</f>
        <v>#DIV/0!</v>
      </c>
      <c r="DG18" s="165" t="e">
        <f>(Tabla2926[[#This Row],[Columna4]]*DG$5/$CS$5)*$DA$4</f>
        <v>#DIV/0!</v>
      </c>
      <c r="DH18" s="165" t="e">
        <f>(Tabla2926[[#This Row],[Columna4]]*DH$5/$CS$5)*$DA$4</f>
        <v>#DIV/0!</v>
      </c>
      <c r="DI18" s="165" t="e">
        <f>(Tabla2926[[#This Row],[Columna4]]*DI$5/$CS$5)*$DA$4</f>
        <v>#DIV/0!</v>
      </c>
      <c r="DJ18" s="165" t="e">
        <f>(Tabla2926[[#This Row],[Columna4]]*DJ$5/$CS$5)*$DA$4</f>
        <v>#DIV/0!</v>
      </c>
      <c r="DK18" s="165" t="e">
        <f>(Tabla2926[[#This Row],[Columna4]]*DK$5/$CS$5)*$DA$4</f>
        <v>#DIV/0!</v>
      </c>
      <c r="DL18" s="165" t="e">
        <f>(Tabla2926[[#This Row],[Columna4]]*DL$5/$CS$5)*$DA$4</f>
        <v>#DIV/0!</v>
      </c>
      <c r="DM18" s="165" t="e">
        <f>(Tabla2926[[#This Row],[Columna4]]*DM$5/$CS$5)*$DA$4</f>
        <v>#DIV/0!</v>
      </c>
      <c r="DO18" s="228" t="s">
        <v>148</v>
      </c>
      <c r="DP18" s="228" t="e">
        <f>SUM(DQ18:DQ28)</f>
        <v>#DIV/0!</v>
      </c>
      <c r="DQ18" s="227" t="e">
        <f>$X$16</f>
        <v>#DIV/0!</v>
      </c>
      <c r="DR18" s="95" t="str">
        <f>Tabla2[[#This Row],[Columna1]]</f>
        <v>C11</v>
      </c>
      <c r="DS18" s="165" t="e">
        <f>Tabla29268[[#This Row],[Columna3]]/7</f>
        <v>#DIV/0!</v>
      </c>
      <c r="DT18" s="165" t="e">
        <f>Tabla29268[[#This Row],[Columna4]]/4.2</f>
        <v>#DIV/0!</v>
      </c>
      <c r="DU18" s="165" t="e">
        <f>Tabla2926[[#This Row],[Columna16]]</f>
        <v>#DIV/0!</v>
      </c>
      <c r="DV18" s="165" t="e">
        <f>(Tabla29268[[#This Row],[Columna4]]*DV$5/$DM$5)*$DU$4</f>
        <v>#DIV/0!</v>
      </c>
      <c r="DW18" s="165" t="e">
        <f>(Tabla29268[[#This Row],[Columna4]]*DW$5/$DM$5)*$DU$4</f>
        <v>#DIV/0!</v>
      </c>
      <c r="DX18" s="165" t="e">
        <f>(Tabla29268[[#This Row],[Columna4]]*DX$5/$DM$5)*$DU$4</f>
        <v>#DIV/0!</v>
      </c>
      <c r="DY18" s="165" t="e">
        <f>(Tabla29268[[#This Row],[Columna4]]*DY$5/$DM$5)*$DU$4</f>
        <v>#DIV/0!</v>
      </c>
      <c r="DZ18" s="165" t="e">
        <f>(Tabla29268[[#This Row],[Columna4]]*DZ$5/$DM$5)*$DU$4</f>
        <v>#DIV/0!</v>
      </c>
      <c r="EA18" s="165" t="e">
        <f>(Tabla29268[[#This Row],[Columna4]]*EA$5/$DM$5)*$DU$4</f>
        <v>#DIV/0!</v>
      </c>
      <c r="EB18" s="165" t="e">
        <f>(Tabla29268[[#This Row],[Columna4]]*EB$5/$DM$5)*$DU$4</f>
        <v>#DIV/0!</v>
      </c>
      <c r="EC18" s="165" t="e">
        <f>(Tabla29268[[#This Row],[Columna4]]*EC$5/$DM$5)*$DU$4</f>
        <v>#DIV/0!</v>
      </c>
      <c r="ED18" s="165" t="e">
        <f>(Tabla29268[[#This Row],[Columna4]]*ED$5/$DM$5)*$DU$4</f>
        <v>#DIV/0!</v>
      </c>
      <c r="EE18" s="165" t="e">
        <f>(Tabla29268[[#This Row],[Columna4]]*EE$5/$DM$5)*$DU$4</f>
        <v>#DIV/0!</v>
      </c>
      <c r="EF18" s="165" t="e">
        <f>(Tabla29268[[#This Row],[Columna4]]*EF$5/$DM$5)*$DU$4</f>
        <v>#DIV/0!</v>
      </c>
      <c r="EG18" s="165" t="e">
        <f>(Tabla29268[[#This Row],[Columna4]]*EG$5/$DM$5)*$DU$4</f>
        <v>#DIV/0!</v>
      </c>
      <c r="EJ18" s="219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1"/>
      <c r="EX18" s="222"/>
      <c r="FA18" s="219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3"/>
      <c r="FQ18" s="103">
        <f>FQ17+1</f>
        <v>10</v>
      </c>
      <c r="FR18" s="211" t="s">
        <v>141</v>
      </c>
      <c r="FS18" s="212">
        <v>0</v>
      </c>
      <c r="FT18" s="212">
        <v>0</v>
      </c>
      <c r="FU18" s="212">
        <v>0</v>
      </c>
      <c r="FV18" s="212">
        <v>0</v>
      </c>
      <c r="FW18" s="212">
        <v>0</v>
      </c>
      <c r="FX18" s="212">
        <v>0</v>
      </c>
      <c r="FY18" s="212">
        <v>0</v>
      </c>
      <c r="FZ18" s="212">
        <v>0</v>
      </c>
      <c r="GA18" s="212">
        <v>0</v>
      </c>
      <c r="GB18" s="212">
        <v>0</v>
      </c>
      <c r="GC18" s="212">
        <v>0</v>
      </c>
      <c r="GD18" s="212">
        <v>0</v>
      </c>
      <c r="GE18" s="188">
        <f>SUM(FS18:GD18)</f>
        <v>0</v>
      </c>
      <c r="GF18" s="189" t="e">
        <f t="shared" si="55"/>
        <v>#DIV/0!</v>
      </c>
      <c r="GI18" s="40" t="s">
        <v>636</v>
      </c>
      <c r="GJ18" s="41">
        <v>0</v>
      </c>
      <c r="GK18" s="42">
        <f t="shared" si="91"/>
        <v>0</v>
      </c>
      <c r="GL18" s="43">
        <f t="shared" si="92"/>
        <v>0</v>
      </c>
      <c r="GM18" s="44">
        <v>1</v>
      </c>
      <c r="GN18" s="343">
        <v>0</v>
      </c>
      <c r="GO18" s="45"/>
      <c r="GP18" s="28">
        <f>GP16/GP14</f>
        <v>-1.6666666666666666E-2</v>
      </c>
      <c r="GR18" s="145"/>
      <c r="GS18" s="175"/>
      <c r="GT18" s="147"/>
      <c r="GU18" s="175"/>
      <c r="GV18" s="147"/>
      <c r="GW18" s="175"/>
      <c r="GX18" s="147"/>
      <c r="GY18" s="175"/>
      <c r="GZ18" s="147"/>
      <c r="HA18" s="175"/>
      <c r="HB18" s="147"/>
      <c r="HC18" s="175"/>
      <c r="HD18" s="147"/>
      <c r="HE18" s="175"/>
      <c r="HF18" s="147"/>
      <c r="HG18" s="175"/>
      <c r="HH18" s="147"/>
      <c r="HI18" s="175"/>
      <c r="HJ18" s="147"/>
      <c r="HK18" s="175"/>
      <c r="HL18" s="147"/>
      <c r="HM18" s="175"/>
      <c r="HN18" s="147"/>
      <c r="HO18" s="175"/>
      <c r="HP18" s="147"/>
      <c r="HQ18" s="150"/>
      <c r="HR18" s="147"/>
    </row>
    <row r="19" spans="2:226" ht="14.4" customHeight="1" x14ac:dyDescent="0.3">
      <c r="B19" s="195" t="str">
        <f t="shared" si="53"/>
        <v>Marzo</v>
      </c>
      <c r="C19" s="194" t="e">
        <f t="shared" si="67"/>
        <v>#DIV/0!</v>
      </c>
      <c r="D19" s="195" t="s">
        <v>64</v>
      </c>
      <c r="E19" s="196">
        <f t="shared" si="47"/>
        <v>0</v>
      </c>
      <c r="F19" s="197">
        <f t="shared" si="18"/>
        <v>0</v>
      </c>
      <c r="G19" s="198">
        <f t="shared" si="48"/>
        <v>0</v>
      </c>
      <c r="H19" s="198">
        <f t="shared" si="37"/>
        <v>0</v>
      </c>
      <c r="I19" s="199">
        <f t="shared" si="38"/>
        <v>1</v>
      </c>
      <c r="J19" s="200">
        <f t="shared" si="39"/>
        <v>0</v>
      </c>
      <c r="K19" s="201">
        <f t="shared" si="49"/>
        <v>0</v>
      </c>
      <c r="L19" s="202">
        <f t="shared" si="40"/>
        <v>0</v>
      </c>
      <c r="M19" s="203">
        <f t="shared" si="41"/>
        <v>0</v>
      </c>
      <c r="N19" s="197">
        <f t="shared" si="42"/>
        <v>0</v>
      </c>
      <c r="O19" s="204" t="e">
        <f t="shared" si="43"/>
        <v>#DIV/0!</v>
      </c>
      <c r="P19" s="205" t="e">
        <f t="shared" si="44"/>
        <v>#DIV/0!</v>
      </c>
      <c r="R19" s="225">
        <f t="shared" si="5"/>
        <v>0</v>
      </c>
      <c r="S19" s="225">
        <f t="shared" si="6"/>
        <v>0</v>
      </c>
      <c r="T19" s="225">
        <f t="shared" si="7"/>
        <v>0</v>
      </c>
      <c r="U19" s="225">
        <f t="shared" si="8"/>
        <v>0</v>
      </c>
      <c r="V19" s="226" t="s">
        <v>593</v>
      </c>
      <c r="W19" s="160">
        <f t="shared" si="9"/>
        <v>0</v>
      </c>
      <c r="X19" s="227" t="e">
        <f t="shared" si="2"/>
        <v>#DIV/0!</v>
      </c>
      <c r="Y19" s="228"/>
      <c r="Z19" s="228"/>
      <c r="AA19" s="332">
        <v>0</v>
      </c>
      <c r="AB19" s="335">
        <v>0</v>
      </c>
      <c r="AC19" s="163"/>
      <c r="AM19" s="228"/>
      <c r="AN19" s="228"/>
      <c r="AO19" s="227" t="e">
        <f>$X$17</f>
        <v>#DIV/0!</v>
      </c>
      <c r="AP19" s="95" t="str">
        <f t="shared" si="19"/>
        <v>C12</v>
      </c>
      <c r="AQ19" s="165">
        <f t="shared" si="20"/>
        <v>0</v>
      </c>
      <c r="AR19" s="165">
        <f t="shared" si="20"/>
        <v>0</v>
      </c>
      <c r="AS19" s="165">
        <f t="shared" si="20"/>
        <v>0</v>
      </c>
      <c r="AT19" s="165">
        <f t="shared" si="21"/>
        <v>0</v>
      </c>
      <c r="AU19" s="165">
        <f t="shared" si="22"/>
        <v>0</v>
      </c>
      <c r="AV19" s="165">
        <f t="shared" si="23"/>
        <v>0</v>
      </c>
      <c r="AW19" s="165">
        <f t="shared" si="24"/>
        <v>0</v>
      </c>
      <c r="AX19" s="165">
        <f t="shared" si="25"/>
        <v>0</v>
      </c>
      <c r="AY19" s="165">
        <f t="shared" si="26"/>
        <v>0</v>
      </c>
      <c r="AZ19" s="165">
        <f t="shared" si="27"/>
        <v>0</v>
      </c>
      <c r="BA19" s="165">
        <f t="shared" si="28"/>
        <v>0</v>
      </c>
      <c r="BB19" s="165">
        <f t="shared" si="29"/>
        <v>0</v>
      </c>
      <c r="BC19" s="165">
        <f t="shared" si="30"/>
        <v>0</v>
      </c>
      <c r="BD19" s="165">
        <f t="shared" si="31"/>
        <v>0</v>
      </c>
      <c r="BE19" s="165">
        <f t="shared" si="32"/>
        <v>0</v>
      </c>
      <c r="BG19" s="228"/>
      <c r="BH19" s="228"/>
      <c r="BI19" s="227" t="e">
        <f>$X$17</f>
        <v>#DIV/0!</v>
      </c>
      <c r="BJ19" s="95" t="str">
        <f>Tabla2[[#This Row],[Columna1]]</f>
        <v>C12</v>
      </c>
      <c r="BK19" s="165">
        <f>Tabla29[[#This Row],[Columna3]]/7</f>
        <v>0</v>
      </c>
      <c r="BL19" s="165">
        <f>Tabla29[[#This Row],[Columna4]]/4.2</f>
        <v>0</v>
      </c>
      <c r="BM19" s="165">
        <f>Tabla2[[#This Row],[Columna16]]</f>
        <v>0</v>
      </c>
      <c r="BN19" s="165" t="e">
        <f>(Tabla29[[#This Row],[Columna4]]*BN$5/$BE$5)*$BM$4</f>
        <v>#DIV/0!</v>
      </c>
      <c r="BO19" s="165" t="e">
        <f>(Tabla29[[#This Row],[Columna4]]*BO$5/$BE$5)*$BM$4</f>
        <v>#DIV/0!</v>
      </c>
      <c r="BP19" s="165" t="e">
        <f>(Tabla29[[#This Row],[Columna4]]*BP$5/$BE$5)*$BM$4</f>
        <v>#DIV/0!</v>
      </c>
      <c r="BQ19" s="165" t="e">
        <f>(Tabla29[[#This Row],[Columna4]]*BQ$5/$BE$5)*$BM$4</f>
        <v>#DIV/0!</v>
      </c>
      <c r="BR19" s="165" t="e">
        <f>(Tabla29[[#This Row],[Columna4]]*BR$5/$BE$5)*$BM$4</f>
        <v>#DIV/0!</v>
      </c>
      <c r="BS19" s="165" t="e">
        <f>(Tabla29[[#This Row],[Columna4]]*BS$5/$BE$5)*$BM$4</f>
        <v>#DIV/0!</v>
      </c>
      <c r="BT19" s="165" t="e">
        <f>(Tabla29[[#This Row],[Columna4]]*BT$5/$BE$5)*$BM$4</f>
        <v>#DIV/0!</v>
      </c>
      <c r="BU19" s="165" t="e">
        <f>(Tabla29[[#This Row],[Columna4]]*BU$5/$BE$5)*$BM$4</f>
        <v>#DIV/0!</v>
      </c>
      <c r="BV19" s="165" t="e">
        <f>(Tabla29[[#This Row],[Columna4]]*BV$5/$BE$5)*$BM$4</f>
        <v>#DIV/0!</v>
      </c>
      <c r="BW19" s="165" t="e">
        <f>(Tabla29[[#This Row],[Columna4]]*BW$5/$BE$5)*$BM$4</f>
        <v>#DIV/0!</v>
      </c>
      <c r="BX19" s="165" t="e">
        <f>(Tabla29[[#This Row],[Columna4]]*BX$5/$BE$5)*$BM$4</f>
        <v>#DIV/0!</v>
      </c>
      <c r="BY19" s="165" t="e">
        <f>(Tabla29[[#This Row],[Columna4]]*BY$5/$BE$5)*$BM$4</f>
        <v>#DIV/0!</v>
      </c>
      <c r="CA19" s="228"/>
      <c r="CB19" s="228"/>
      <c r="CC19" s="227" t="e">
        <f>$X$17</f>
        <v>#DIV/0!</v>
      </c>
      <c r="CD19" s="95" t="str">
        <f>Tabla2[[#This Row],[Columna1]]</f>
        <v>C12</v>
      </c>
      <c r="CE19" s="165" t="e">
        <f>Tabla292[[#This Row],[Columna3]]/7</f>
        <v>#DIV/0!</v>
      </c>
      <c r="CF19" s="165" t="e">
        <f>Tabla292[[#This Row],[Columna4]]/4.2</f>
        <v>#DIV/0!</v>
      </c>
      <c r="CG19" s="165" t="e">
        <f>Tabla29[[#This Row],[Columna16]]</f>
        <v>#DIV/0!</v>
      </c>
      <c r="CH19" s="165" t="e">
        <f>(Tabla292[[#This Row],[Columna4]]*CH$5/$BY$5)*$CG$4</f>
        <v>#DIV/0!</v>
      </c>
      <c r="CI19" s="165" t="e">
        <f>(Tabla292[[#This Row],[Columna4]]*CI$5/$BY$5)*$CG$4</f>
        <v>#DIV/0!</v>
      </c>
      <c r="CJ19" s="165" t="e">
        <f>(Tabla292[[#This Row],[Columna4]]*CJ$5/$BY$5)*$CG$4</f>
        <v>#DIV/0!</v>
      </c>
      <c r="CK19" s="165" t="e">
        <f>(Tabla292[[#This Row],[Columna4]]*CK$5/$BY$5)*$CG$4</f>
        <v>#DIV/0!</v>
      </c>
      <c r="CL19" s="165" t="e">
        <f>(Tabla292[[#This Row],[Columna4]]*CL$5/$BY$5)*$CG$4</f>
        <v>#DIV/0!</v>
      </c>
      <c r="CM19" s="165" t="e">
        <f>(Tabla292[[#This Row],[Columna4]]*CM$5/$BY$5)*$CG$4</f>
        <v>#DIV/0!</v>
      </c>
      <c r="CN19" s="165" t="e">
        <f>(Tabla292[[#This Row],[Columna4]]*CN$5/$BY$5)*$CG$4</f>
        <v>#DIV/0!</v>
      </c>
      <c r="CO19" s="165" t="e">
        <f>(Tabla292[[#This Row],[Columna4]]*CO$5/$BY$5)*$CG$4</f>
        <v>#DIV/0!</v>
      </c>
      <c r="CP19" s="165" t="e">
        <f>(Tabla292[[#This Row],[Columna4]]*CP$5/$BY$5)*$CG$4</f>
        <v>#DIV/0!</v>
      </c>
      <c r="CQ19" s="165" t="e">
        <f>(Tabla292[[#This Row],[Columna4]]*CQ$5/$BY$5)*$CG$4</f>
        <v>#DIV/0!</v>
      </c>
      <c r="CR19" s="165" t="e">
        <f>(Tabla292[[#This Row],[Columna4]]*CR$5/$BY$5)*$CG$4</f>
        <v>#DIV/0!</v>
      </c>
      <c r="CS19" s="165" t="e">
        <f>(Tabla292[[#This Row],[Columna4]]*CS$5/$BY$5)*$CG$4</f>
        <v>#DIV/0!</v>
      </c>
      <c r="CU19" s="228"/>
      <c r="CV19" s="228"/>
      <c r="CW19" s="227" t="e">
        <f>$X$17</f>
        <v>#DIV/0!</v>
      </c>
      <c r="CX19" s="95" t="str">
        <f>Tabla2[[#This Row],[Columna1]]</f>
        <v>C12</v>
      </c>
      <c r="CY19" s="165" t="e">
        <f>Tabla2926[[#This Row],[Columna3]]/7</f>
        <v>#DIV/0!</v>
      </c>
      <c r="CZ19" s="165" t="e">
        <f>Tabla2926[[#This Row],[Columna4]]/4.2</f>
        <v>#DIV/0!</v>
      </c>
      <c r="DA19" s="165" t="e">
        <f>Tabla292[[#This Row],[Columna16]]</f>
        <v>#DIV/0!</v>
      </c>
      <c r="DB19" s="165" t="e">
        <f>(Tabla2926[[#This Row],[Columna4]]*DB$5/$CS$5)*$DA$4</f>
        <v>#DIV/0!</v>
      </c>
      <c r="DC19" s="165" t="e">
        <f>(Tabla2926[[#This Row],[Columna4]]*DC$5/$CS$5)*$DA$4</f>
        <v>#DIV/0!</v>
      </c>
      <c r="DD19" s="165" t="e">
        <f>(Tabla2926[[#This Row],[Columna4]]*DD$5/$CS$5)*$DA$4</f>
        <v>#DIV/0!</v>
      </c>
      <c r="DE19" s="165" t="e">
        <f>(Tabla2926[[#This Row],[Columna4]]*DE$5/$CS$5)*$DA$4</f>
        <v>#DIV/0!</v>
      </c>
      <c r="DF19" s="165" t="e">
        <f>(Tabla2926[[#This Row],[Columna4]]*DF$5/$CS$5)*$DA$4</f>
        <v>#DIV/0!</v>
      </c>
      <c r="DG19" s="165" t="e">
        <f>(Tabla2926[[#This Row],[Columna4]]*DG$5/$CS$5)*$DA$4</f>
        <v>#DIV/0!</v>
      </c>
      <c r="DH19" s="165" t="e">
        <f>(Tabla2926[[#This Row],[Columna4]]*DH$5/$CS$5)*$DA$4</f>
        <v>#DIV/0!</v>
      </c>
      <c r="DI19" s="165" t="e">
        <f>(Tabla2926[[#This Row],[Columna4]]*DI$5/$CS$5)*$DA$4</f>
        <v>#DIV/0!</v>
      </c>
      <c r="DJ19" s="165" t="e">
        <f>(Tabla2926[[#This Row],[Columna4]]*DJ$5/$CS$5)*$DA$4</f>
        <v>#DIV/0!</v>
      </c>
      <c r="DK19" s="165" t="e">
        <f>(Tabla2926[[#This Row],[Columna4]]*DK$5/$CS$5)*$DA$4</f>
        <v>#DIV/0!</v>
      </c>
      <c r="DL19" s="165" t="e">
        <f>(Tabla2926[[#This Row],[Columna4]]*DL$5/$CS$5)*$DA$4</f>
        <v>#DIV/0!</v>
      </c>
      <c r="DM19" s="165" t="e">
        <f>(Tabla2926[[#This Row],[Columna4]]*DM$5/$CS$5)*$DA$4</f>
        <v>#DIV/0!</v>
      </c>
      <c r="DO19" s="228"/>
      <c r="DP19" s="228"/>
      <c r="DQ19" s="227" t="e">
        <f>$X$17</f>
        <v>#DIV/0!</v>
      </c>
      <c r="DR19" s="95" t="str">
        <f>Tabla2[[#This Row],[Columna1]]</f>
        <v>C12</v>
      </c>
      <c r="DS19" s="165" t="e">
        <f>Tabla29268[[#This Row],[Columna3]]/7</f>
        <v>#DIV/0!</v>
      </c>
      <c r="DT19" s="165" t="e">
        <f>Tabla29268[[#This Row],[Columna4]]/4.2</f>
        <v>#DIV/0!</v>
      </c>
      <c r="DU19" s="165" t="e">
        <f>Tabla2926[[#This Row],[Columna16]]</f>
        <v>#DIV/0!</v>
      </c>
      <c r="DV19" s="165" t="e">
        <f>(Tabla29268[[#This Row],[Columna4]]*DV$5/$DM$5)*$DU$4</f>
        <v>#DIV/0!</v>
      </c>
      <c r="DW19" s="165" t="e">
        <f>(Tabla29268[[#This Row],[Columna4]]*DW$5/$DM$5)*$DU$4</f>
        <v>#DIV/0!</v>
      </c>
      <c r="DX19" s="165" t="e">
        <f>(Tabla29268[[#This Row],[Columna4]]*DX$5/$DM$5)*$DU$4</f>
        <v>#DIV/0!</v>
      </c>
      <c r="DY19" s="165" t="e">
        <f>(Tabla29268[[#This Row],[Columna4]]*DY$5/$DM$5)*$DU$4</f>
        <v>#DIV/0!</v>
      </c>
      <c r="DZ19" s="165" t="e">
        <f>(Tabla29268[[#This Row],[Columna4]]*DZ$5/$DM$5)*$DU$4</f>
        <v>#DIV/0!</v>
      </c>
      <c r="EA19" s="165" t="e">
        <f>(Tabla29268[[#This Row],[Columna4]]*EA$5/$DM$5)*$DU$4</f>
        <v>#DIV/0!</v>
      </c>
      <c r="EB19" s="165" t="e">
        <f>(Tabla29268[[#This Row],[Columna4]]*EB$5/$DM$5)*$DU$4</f>
        <v>#DIV/0!</v>
      </c>
      <c r="EC19" s="165" t="e">
        <f>(Tabla29268[[#This Row],[Columna4]]*EC$5/$DM$5)*$DU$4</f>
        <v>#DIV/0!</v>
      </c>
      <c r="ED19" s="165" t="e">
        <f>(Tabla29268[[#This Row],[Columna4]]*ED$5/$DM$5)*$DU$4</f>
        <v>#DIV/0!</v>
      </c>
      <c r="EE19" s="165" t="e">
        <f>(Tabla29268[[#This Row],[Columna4]]*EE$5/$DM$5)*$DU$4</f>
        <v>#DIV/0!</v>
      </c>
      <c r="EF19" s="165" t="e">
        <f>(Tabla29268[[#This Row],[Columna4]]*EF$5/$DM$5)*$DU$4</f>
        <v>#DIV/0!</v>
      </c>
      <c r="EG19" s="165" t="e">
        <f>(Tabla29268[[#This Row],[Columna4]]*EG$5/$DM$5)*$DU$4</f>
        <v>#DIV/0!</v>
      </c>
      <c r="EJ19" s="216" t="s">
        <v>154</v>
      </c>
      <c r="EK19" s="224">
        <f>EK162</f>
        <v>0</v>
      </c>
      <c r="EL19" s="224">
        <f>EL162</f>
        <v>0</v>
      </c>
      <c r="EM19" s="224">
        <f t="shared" ref="EM19:EV19" si="121">EM162</f>
        <v>0</v>
      </c>
      <c r="EN19" s="224">
        <f t="shared" si="121"/>
        <v>0</v>
      </c>
      <c r="EO19" s="224">
        <f t="shared" si="121"/>
        <v>0</v>
      </c>
      <c r="EP19" s="224">
        <f t="shared" si="121"/>
        <v>0</v>
      </c>
      <c r="EQ19" s="224">
        <f t="shared" si="121"/>
        <v>0</v>
      </c>
      <c r="ER19" s="224">
        <f t="shared" si="121"/>
        <v>0</v>
      </c>
      <c r="ES19" s="224">
        <f t="shared" si="121"/>
        <v>0</v>
      </c>
      <c r="ET19" s="224">
        <f t="shared" si="121"/>
        <v>0</v>
      </c>
      <c r="EU19" s="224">
        <f t="shared" si="121"/>
        <v>0</v>
      </c>
      <c r="EV19" s="224">
        <f t="shared" si="121"/>
        <v>0</v>
      </c>
      <c r="EW19" s="221">
        <f t="shared" ref="EW19" si="122">SUM(EK19:EV19)</f>
        <v>0</v>
      </c>
      <c r="EX19" s="123" t="e">
        <f>EW19/$EW$6</f>
        <v>#DIV/0!</v>
      </c>
      <c r="FA19" s="216" t="s">
        <v>154</v>
      </c>
      <c r="FB19" s="224">
        <f>$EK$384</f>
        <v>0</v>
      </c>
      <c r="FC19" s="224">
        <f>FB19</f>
        <v>0</v>
      </c>
      <c r="FD19" s="224">
        <f t="shared" ref="FD19:FM19" si="123">FC19</f>
        <v>0</v>
      </c>
      <c r="FE19" s="224">
        <f t="shared" si="123"/>
        <v>0</v>
      </c>
      <c r="FF19" s="224">
        <f t="shared" si="123"/>
        <v>0</v>
      </c>
      <c r="FG19" s="224">
        <f t="shared" si="123"/>
        <v>0</v>
      </c>
      <c r="FH19" s="224">
        <f t="shared" si="123"/>
        <v>0</v>
      </c>
      <c r="FI19" s="224">
        <f t="shared" si="123"/>
        <v>0</v>
      </c>
      <c r="FJ19" s="224">
        <f t="shared" si="123"/>
        <v>0</v>
      </c>
      <c r="FK19" s="224">
        <f t="shared" si="123"/>
        <v>0</v>
      </c>
      <c r="FL19" s="224">
        <f t="shared" si="123"/>
        <v>0</v>
      </c>
      <c r="FM19" s="224">
        <f t="shared" si="123"/>
        <v>0</v>
      </c>
      <c r="FN19" s="171">
        <f t="shared" ref="FN19" si="124">SUM(FB19:FM19)</f>
        <v>0</v>
      </c>
      <c r="FO19" s="124" t="e">
        <f>FN19/$FN$6</f>
        <v>#DIV/0!</v>
      </c>
      <c r="FQ19" s="103"/>
      <c r="FR19" s="172" t="s">
        <v>155</v>
      </c>
      <c r="FS19" s="173" t="e">
        <f>SUM(FS20:FS32)</f>
        <v>#DIV/0!</v>
      </c>
      <c r="FT19" s="173" t="e">
        <f t="shared" ref="FT19:GD19" si="125">SUM(FT20:FT32)</f>
        <v>#DIV/0!</v>
      </c>
      <c r="FU19" s="173" t="e">
        <f t="shared" si="125"/>
        <v>#DIV/0!</v>
      </c>
      <c r="FV19" s="173" t="e">
        <f t="shared" si="125"/>
        <v>#DIV/0!</v>
      </c>
      <c r="FW19" s="173" t="e">
        <f t="shared" si="125"/>
        <v>#DIV/0!</v>
      </c>
      <c r="FX19" s="173" t="e">
        <f t="shared" si="125"/>
        <v>#DIV/0!</v>
      </c>
      <c r="FY19" s="173" t="e">
        <f t="shared" si="125"/>
        <v>#DIV/0!</v>
      </c>
      <c r="FZ19" s="173" t="e">
        <f t="shared" si="125"/>
        <v>#DIV/0!</v>
      </c>
      <c r="GA19" s="173" t="e">
        <f t="shared" si="125"/>
        <v>#DIV/0!</v>
      </c>
      <c r="GB19" s="173" t="e">
        <f t="shared" si="125"/>
        <v>#DIV/0!</v>
      </c>
      <c r="GC19" s="173" t="e">
        <f t="shared" si="125"/>
        <v>#DIV/0!</v>
      </c>
      <c r="GD19" s="173" t="e">
        <f t="shared" si="125"/>
        <v>#DIV/0!</v>
      </c>
      <c r="GE19" s="173" t="e">
        <f>SUM(GE20:GE32)</f>
        <v>#DIV/0!</v>
      </c>
      <c r="GF19" s="174" t="e">
        <f t="shared" si="55"/>
        <v>#DIV/0!</v>
      </c>
      <c r="GG19" s="231" t="e">
        <f>GE19+GE12+GE34+GE38-EW177+EK177</f>
        <v>#DIV/0!</v>
      </c>
      <c r="GH19" s="232" t="e">
        <f>GG19-EW12</f>
        <v>#DIV/0!</v>
      </c>
      <c r="GI19" s="40" t="s">
        <v>637</v>
      </c>
      <c r="GJ19" s="41">
        <v>0</v>
      </c>
      <c r="GK19" s="42">
        <f t="shared" si="91"/>
        <v>0</v>
      </c>
      <c r="GL19" s="43">
        <f t="shared" si="92"/>
        <v>0</v>
      </c>
      <c r="GM19" s="44">
        <v>1</v>
      </c>
      <c r="GN19" s="343">
        <v>0</v>
      </c>
      <c r="GO19" s="45"/>
      <c r="GR19" s="190" t="s">
        <v>156</v>
      </c>
      <c r="GS19" s="175">
        <f>GS20+GS21+GS23+GS25</f>
        <v>0</v>
      </c>
      <c r="GT19" s="213" t="e">
        <f>GS19/GS$6</f>
        <v>#DIV/0!</v>
      </c>
      <c r="GU19" s="175">
        <f>GU20+GU21+GU23+GU25</f>
        <v>0</v>
      </c>
      <c r="GV19" s="213" t="e">
        <f>GU19/GU$6</f>
        <v>#DIV/0!</v>
      </c>
      <c r="GW19" s="175">
        <f>GW20+GW21+GW23+GW25</f>
        <v>0</v>
      </c>
      <c r="GX19" s="213" t="e">
        <f>GW19/GW$6</f>
        <v>#DIV/0!</v>
      </c>
      <c r="GY19" s="175">
        <f>GY20+GY21+GY23+GY25</f>
        <v>0</v>
      </c>
      <c r="GZ19" s="213" t="e">
        <f>GY19/GY$6</f>
        <v>#DIV/0!</v>
      </c>
      <c r="HA19" s="175">
        <f>HA20+HA21+HA23+HA25</f>
        <v>0</v>
      </c>
      <c r="HB19" s="213" t="e">
        <f>HA19/HA$6</f>
        <v>#DIV/0!</v>
      </c>
      <c r="HC19" s="175">
        <f>HC20+HC21+HC23+HC25</f>
        <v>0</v>
      </c>
      <c r="HD19" s="213" t="e">
        <f>HC19/HC$6</f>
        <v>#DIV/0!</v>
      </c>
      <c r="HE19" s="175">
        <f>HE20+HE21+HE23+HE25</f>
        <v>0</v>
      </c>
      <c r="HF19" s="213" t="e">
        <f>HE19/HE$6</f>
        <v>#DIV/0!</v>
      </c>
      <c r="HG19" s="175">
        <f>HG20+HG21+HG23+HG25</f>
        <v>0</v>
      </c>
      <c r="HH19" s="213" t="e">
        <f>HG19/HG$6</f>
        <v>#DIV/0!</v>
      </c>
      <c r="HI19" s="175">
        <f>HI20+HI21+HI23+HI25</f>
        <v>0</v>
      </c>
      <c r="HJ19" s="213" t="e">
        <f>HI19/HI$6</f>
        <v>#DIV/0!</v>
      </c>
      <c r="HK19" s="175">
        <f>HK20+HK21+HK23+HK25</f>
        <v>0</v>
      </c>
      <c r="HL19" s="213" t="e">
        <f>HK19/HK$6</f>
        <v>#DIV/0!</v>
      </c>
      <c r="HM19" s="175">
        <f>HM20+HM21+HM23+HM25</f>
        <v>0</v>
      </c>
      <c r="HN19" s="213" t="e">
        <f>HM19/HM$6</f>
        <v>#DIV/0!</v>
      </c>
      <c r="HO19" s="175">
        <f>HO20+HO21+HO23+HO25</f>
        <v>0</v>
      </c>
      <c r="HP19" s="213" t="e">
        <f>HO19/HO$6</f>
        <v>#DIV/0!</v>
      </c>
      <c r="HQ19" s="193">
        <f>GS19+GU19+GW19+GY19+HA19+HC19+HE19+HG19+HI19+HK19+HM19+HO19</f>
        <v>0</v>
      </c>
      <c r="HR19" s="192" t="e">
        <f>HQ19/$HQ$7</f>
        <v>#DIV/0!</v>
      </c>
    </row>
    <row r="20" spans="2:226" ht="14.4" customHeight="1" x14ac:dyDescent="0.35">
      <c r="J20" s="233">
        <f>SUM(J8:J19)</f>
        <v>0</v>
      </c>
      <c r="L20" s="234">
        <f>SUM(L8:L19)</f>
        <v>0</v>
      </c>
      <c r="M20" s="235">
        <f>AVERAGE(M8:M19)</f>
        <v>0</v>
      </c>
      <c r="N20" s="236">
        <f>AVERAGE(N8:N19)</f>
        <v>0</v>
      </c>
      <c r="O20" s="237" t="e">
        <f>AVERAGE(O8:O19)</f>
        <v>#DIV/0!</v>
      </c>
      <c r="P20" s="238" t="e">
        <f>AVERAGE(P8:P19)</f>
        <v>#DIV/0!</v>
      </c>
      <c r="R20" s="225">
        <f t="shared" si="5"/>
        <v>0</v>
      </c>
      <c r="S20" s="225">
        <f t="shared" si="6"/>
        <v>0</v>
      </c>
      <c r="T20" s="225">
        <f t="shared" si="7"/>
        <v>0</v>
      </c>
      <c r="U20" s="225">
        <f t="shared" si="8"/>
        <v>0</v>
      </c>
      <c r="V20" s="226" t="s">
        <v>594</v>
      </c>
      <c r="W20" s="160">
        <f t="shared" si="9"/>
        <v>0</v>
      </c>
      <c r="X20" s="227" t="e">
        <f t="shared" si="2"/>
        <v>#DIV/0!</v>
      </c>
      <c r="Y20" s="228"/>
      <c r="Z20" s="228"/>
      <c r="AA20" s="332">
        <v>0</v>
      </c>
      <c r="AB20" s="335">
        <v>0</v>
      </c>
      <c r="AC20" s="163"/>
      <c r="AD20" s="119" t="s">
        <v>157</v>
      </c>
      <c r="AE20" s="119"/>
      <c r="AF20" s="119"/>
      <c r="AG20" s="119"/>
      <c r="AH20" s="119"/>
      <c r="AI20" s="119"/>
      <c r="AJ20" s="119"/>
      <c r="AM20" s="228"/>
      <c r="AN20" s="228"/>
      <c r="AO20" s="227" t="e">
        <f>$X$18</f>
        <v>#DIV/0!</v>
      </c>
      <c r="AP20" s="95" t="str">
        <f t="shared" si="19"/>
        <v>C13</v>
      </c>
      <c r="AQ20" s="165">
        <f t="shared" si="20"/>
        <v>0</v>
      </c>
      <c r="AR20" s="165">
        <f t="shared" si="20"/>
        <v>0</v>
      </c>
      <c r="AS20" s="165">
        <f t="shared" si="20"/>
        <v>0</v>
      </c>
      <c r="AT20" s="165">
        <f t="shared" si="21"/>
        <v>0</v>
      </c>
      <c r="AU20" s="165">
        <f t="shared" si="22"/>
        <v>0</v>
      </c>
      <c r="AV20" s="165">
        <f t="shared" si="23"/>
        <v>0</v>
      </c>
      <c r="AW20" s="165">
        <f t="shared" si="24"/>
        <v>0</v>
      </c>
      <c r="AX20" s="165">
        <f t="shared" si="25"/>
        <v>0</v>
      </c>
      <c r="AY20" s="165">
        <f t="shared" si="26"/>
        <v>0</v>
      </c>
      <c r="AZ20" s="165">
        <f t="shared" si="27"/>
        <v>0</v>
      </c>
      <c r="BA20" s="165">
        <f t="shared" si="28"/>
        <v>0</v>
      </c>
      <c r="BB20" s="165">
        <f t="shared" si="29"/>
        <v>0</v>
      </c>
      <c r="BC20" s="165">
        <f t="shared" si="30"/>
        <v>0</v>
      </c>
      <c r="BD20" s="165">
        <f t="shared" si="31"/>
        <v>0</v>
      </c>
      <c r="BE20" s="165">
        <f t="shared" si="32"/>
        <v>0</v>
      </c>
      <c r="BG20" s="228"/>
      <c r="BH20" s="228"/>
      <c r="BI20" s="227" t="e">
        <f>$X$18</f>
        <v>#DIV/0!</v>
      </c>
      <c r="BJ20" s="95" t="str">
        <f>Tabla2[[#This Row],[Columna1]]</f>
        <v>C13</v>
      </c>
      <c r="BK20" s="165">
        <f>Tabla29[[#This Row],[Columna3]]/7</f>
        <v>0</v>
      </c>
      <c r="BL20" s="165">
        <f>Tabla29[[#This Row],[Columna4]]/4.2</f>
        <v>0</v>
      </c>
      <c r="BM20" s="165">
        <f>Tabla2[[#This Row],[Columna16]]</f>
        <v>0</v>
      </c>
      <c r="BN20" s="165" t="e">
        <f>(Tabla29[[#This Row],[Columna4]]*BN$5/$BE$5)*$BM$4</f>
        <v>#DIV/0!</v>
      </c>
      <c r="BO20" s="165" t="e">
        <f>(Tabla29[[#This Row],[Columna4]]*BO$5/$BE$5)*$BM$4</f>
        <v>#DIV/0!</v>
      </c>
      <c r="BP20" s="165" t="e">
        <f>(Tabla29[[#This Row],[Columna4]]*BP$5/$BE$5)*$BM$4</f>
        <v>#DIV/0!</v>
      </c>
      <c r="BQ20" s="165" t="e">
        <f>(Tabla29[[#This Row],[Columna4]]*BQ$5/$BE$5)*$BM$4</f>
        <v>#DIV/0!</v>
      </c>
      <c r="BR20" s="165" t="e">
        <f>(Tabla29[[#This Row],[Columna4]]*BR$5/$BE$5)*$BM$4</f>
        <v>#DIV/0!</v>
      </c>
      <c r="BS20" s="165" t="e">
        <f>(Tabla29[[#This Row],[Columna4]]*BS$5/$BE$5)*$BM$4</f>
        <v>#DIV/0!</v>
      </c>
      <c r="BT20" s="165" t="e">
        <f>(Tabla29[[#This Row],[Columna4]]*BT$5/$BE$5)*$BM$4</f>
        <v>#DIV/0!</v>
      </c>
      <c r="BU20" s="165" t="e">
        <f>(Tabla29[[#This Row],[Columna4]]*BU$5/$BE$5)*$BM$4</f>
        <v>#DIV/0!</v>
      </c>
      <c r="BV20" s="165" t="e">
        <f>(Tabla29[[#This Row],[Columna4]]*BV$5/$BE$5)*$BM$4</f>
        <v>#DIV/0!</v>
      </c>
      <c r="BW20" s="165" t="e">
        <f>(Tabla29[[#This Row],[Columna4]]*BW$5/$BE$5)*$BM$4</f>
        <v>#DIV/0!</v>
      </c>
      <c r="BX20" s="165" t="e">
        <f>(Tabla29[[#This Row],[Columna4]]*BX$5/$BE$5)*$BM$4</f>
        <v>#DIV/0!</v>
      </c>
      <c r="BY20" s="165" t="e">
        <f>(Tabla29[[#This Row],[Columna4]]*BY$5/$BE$5)*$BM$4</f>
        <v>#DIV/0!</v>
      </c>
      <c r="CA20" s="228"/>
      <c r="CB20" s="228"/>
      <c r="CC20" s="227" t="e">
        <f>$X$18</f>
        <v>#DIV/0!</v>
      </c>
      <c r="CD20" s="95" t="str">
        <f>Tabla2[[#This Row],[Columna1]]</f>
        <v>C13</v>
      </c>
      <c r="CE20" s="165" t="e">
        <f>Tabla292[[#This Row],[Columna3]]/7</f>
        <v>#DIV/0!</v>
      </c>
      <c r="CF20" s="165" t="e">
        <f>Tabla292[[#This Row],[Columna4]]/4.2</f>
        <v>#DIV/0!</v>
      </c>
      <c r="CG20" s="165" t="e">
        <f>Tabla29[[#This Row],[Columna16]]</f>
        <v>#DIV/0!</v>
      </c>
      <c r="CH20" s="165" t="e">
        <f>(Tabla292[[#This Row],[Columna4]]*CH$5/$BY$5)*$CG$4</f>
        <v>#DIV/0!</v>
      </c>
      <c r="CI20" s="165" t="e">
        <f>(Tabla292[[#This Row],[Columna4]]*CI$5/$BY$5)*$CG$4</f>
        <v>#DIV/0!</v>
      </c>
      <c r="CJ20" s="165" t="e">
        <f>(Tabla292[[#This Row],[Columna4]]*CJ$5/$BY$5)*$CG$4</f>
        <v>#DIV/0!</v>
      </c>
      <c r="CK20" s="165" t="e">
        <f>(Tabla292[[#This Row],[Columna4]]*CK$5/$BY$5)*$CG$4</f>
        <v>#DIV/0!</v>
      </c>
      <c r="CL20" s="165" t="e">
        <f>(Tabla292[[#This Row],[Columna4]]*CL$5/$BY$5)*$CG$4</f>
        <v>#DIV/0!</v>
      </c>
      <c r="CM20" s="165" t="e">
        <f>(Tabla292[[#This Row],[Columna4]]*CM$5/$BY$5)*$CG$4</f>
        <v>#DIV/0!</v>
      </c>
      <c r="CN20" s="165" t="e">
        <f>(Tabla292[[#This Row],[Columna4]]*CN$5/$BY$5)*$CG$4</f>
        <v>#DIV/0!</v>
      </c>
      <c r="CO20" s="165" t="e">
        <f>(Tabla292[[#This Row],[Columna4]]*CO$5/$BY$5)*$CG$4</f>
        <v>#DIV/0!</v>
      </c>
      <c r="CP20" s="165" t="e">
        <f>(Tabla292[[#This Row],[Columna4]]*CP$5/$BY$5)*$CG$4</f>
        <v>#DIV/0!</v>
      </c>
      <c r="CQ20" s="165" t="e">
        <f>(Tabla292[[#This Row],[Columna4]]*CQ$5/$BY$5)*$CG$4</f>
        <v>#DIV/0!</v>
      </c>
      <c r="CR20" s="165" t="e">
        <f>(Tabla292[[#This Row],[Columna4]]*CR$5/$BY$5)*$CG$4</f>
        <v>#DIV/0!</v>
      </c>
      <c r="CS20" s="165" t="e">
        <f>(Tabla292[[#This Row],[Columna4]]*CS$5/$BY$5)*$CG$4</f>
        <v>#DIV/0!</v>
      </c>
      <c r="CU20" s="228"/>
      <c r="CV20" s="228"/>
      <c r="CW20" s="227" t="e">
        <f>$X$18</f>
        <v>#DIV/0!</v>
      </c>
      <c r="CX20" s="95" t="str">
        <f>Tabla2[[#This Row],[Columna1]]</f>
        <v>C13</v>
      </c>
      <c r="CY20" s="165" t="e">
        <f>Tabla2926[[#This Row],[Columna3]]/7</f>
        <v>#DIV/0!</v>
      </c>
      <c r="CZ20" s="165" t="e">
        <f>Tabla2926[[#This Row],[Columna4]]/4.2</f>
        <v>#DIV/0!</v>
      </c>
      <c r="DA20" s="165" t="e">
        <f>Tabla292[[#This Row],[Columna16]]</f>
        <v>#DIV/0!</v>
      </c>
      <c r="DB20" s="165" t="e">
        <f>(Tabla2926[[#This Row],[Columna4]]*DB$5/$CS$5)*$DA$4</f>
        <v>#DIV/0!</v>
      </c>
      <c r="DC20" s="165" t="e">
        <f>(Tabla2926[[#This Row],[Columna4]]*DC$5/$CS$5)*$DA$4</f>
        <v>#DIV/0!</v>
      </c>
      <c r="DD20" s="165" t="e">
        <f>(Tabla2926[[#This Row],[Columna4]]*DD$5/$CS$5)*$DA$4</f>
        <v>#DIV/0!</v>
      </c>
      <c r="DE20" s="165" t="e">
        <f>(Tabla2926[[#This Row],[Columna4]]*DE$5/$CS$5)*$DA$4</f>
        <v>#DIV/0!</v>
      </c>
      <c r="DF20" s="165" t="e">
        <f>(Tabla2926[[#This Row],[Columna4]]*DF$5/$CS$5)*$DA$4</f>
        <v>#DIV/0!</v>
      </c>
      <c r="DG20" s="165" t="e">
        <f>(Tabla2926[[#This Row],[Columna4]]*DG$5/$CS$5)*$DA$4</f>
        <v>#DIV/0!</v>
      </c>
      <c r="DH20" s="165" t="e">
        <f>(Tabla2926[[#This Row],[Columna4]]*DH$5/$CS$5)*$DA$4</f>
        <v>#DIV/0!</v>
      </c>
      <c r="DI20" s="165" t="e">
        <f>(Tabla2926[[#This Row],[Columna4]]*DI$5/$CS$5)*$DA$4</f>
        <v>#DIV/0!</v>
      </c>
      <c r="DJ20" s="165" t="e">
        <f>(Tabla2926[[#This Row],[Columna4]]*DJ$5/$CS$5)*$DA$4</f>
        <v>#DIV/0!</v>
      </c>
      <c r="DK20" s="165" t="e">
        <f>(Tabla2926[[#This Row],[Columna4]]*DK$5/$CS$5)*$DA$4</f>
        <v>#DIV/0!</v>
      </c>
      <c r="DL20" s="165" t="e">
        <f>(Tabla2926[[#This Row],[Columna4]]*DL$5/$CS$5)*$DA$4</f>
        <v>#DIV/0!</v>
      </c>
      <c r="DM20" s="165" t="e">
        <f>(Tabla2926[[#This Row],[Columna4]]*DM$5/$CS$5)*$DA$4</f>
        <v>#DIV/0!</v>
      </c>
      <c r="DO20" s="228"/>
      <c r="DP20" s="228"/>
      <c r="DQ20" s="227" t="e">
        <f>$X$18</f>
        <v>#DIV/0!</v>
      </c>
      <c r="DR20" s="95" t="str">
        <f>Tabla2[[#This Row],[Columna1]]</f>
        <v>C13</v>
      </c>
      <c r="DS20" s="165" t="e">
        <f>Tabla29268[[#This Row],[Columna3]]/7</f>
        <v>#DIV/0!</v>
      </c>
      <c r="DT20" s="165" t="e">
        <f>Tabla29268[[#This Row],[Columna4]]/4.2</f>
        <v>#DIV/0!</v>
      </c>
      <c r="DU20" s="165" t="e">
        <f>Tabla2926[[#This Row],[Columna16]]</f>
        <v>#DIV/0!</v>
      </c>
      <c r="DV20" s="165" t="e">
        <f>(Tabla29268[[#This Row],[Columna4]]*DV$5/$DM$5)*$DU$4</f>
        <v>#DIV/0!</v>
      </c>
      <c r="DW20" s="165" t="e">
        <f>(Tabla29268[[#This Row],[Columna4]]*DW$5/$DM$5)*$DU$4</f>
        <v>#DIV/0!</v>
      </c>
      <c r="DX20" s="165" t="e">
        <f>(Tabla29268[[#This Row],[Columna4]]*DX$5/$DM$5)*$DU$4</f>
        <v>#DIV/0!</v>
      </c>
      <c r="DY20" s="165" t="e">
        <f>(Tabla29268[[#This Row],[Columna4]]*DY$5/$DM$5)*$DU$4</f>
        <v>#DIV/0!</v>
      </c>
      <c r="DZ20" s="165" t="e">
        <f>(Tabla29268[[#This Row],[Columna4]]*DZ$5/$DM$5)*$DU$4</f>
        <v>#DIV/0!</v>
      </c>
      <c r="EA20" s="165" t="e">
        <f>(Tabla29268[[#This Row],[Columna4]]*EA$5/$DM$5)*$DU$4</f>
        <v>#DIV/0!</v>
      </c>
      <c r="EB20" s="165" t="e">
        <f>(Tabla29268[[#This Row],[Columna4]]*EB$5/$DM$5)*$DU$4</f>
        <v>#DIV/0!</v>
      </c>
      <c r="EC20" s="165" t="e">
        <f>(Tabla29268[[#This Row],[Columna4]]*EC$5/$DM$5)*$DU$4</f>
        <v>#DIV/0!</v>
      </c>
      <c r="ED20" s="165" t="e">
        <f>(Tabla29268[[#This Row],[Columna4]]*ED$5/$DM$5)*$DU$4</f>
        <v>#DIV/0!</v>
      </c>
      <c r="EE20" s="165" t="e">
        <f>(Tabla29268[[#This Row],[Columna4]]*EE$5/$DM$5)*$DU$4</f>
        <v>#DIV/0!</v>
      </c>
      <c r="EF20" s="165" t="e">
        <f>(Tabla29268[[#This Row],[Columna4]]*EF$5/$DM$5)*$DU$4</f>
        <v>#DIV/0!</v>
      </c>
      <c r="EG20" s="165" t="e">
        <f>(Tabla29268[[#This Row],[Columna4]]*EG$5/$DM$5)*$DU$4</f>
        <v>#DIV/0!</v>
      </c>
      <c r="EJ20" s="219"/>
      <c r="EK20" s="220"/>
      <c r="EL20" s="220"/>
      <c r="EM20" s="220"/>
      <c r="EN20" s="220"/>
      <c r="EO20" s="220"/>
      <c r="EP20" s="220"/>
      <c r="EQ20" s="220"/>
      <c r="ER20" s="220"/>
      <c r="ES20" s="220"/>
      <c r="ET20" s="220"/>
      <c r="EU20" s="220"/>
      <c r="EV20" s="220"/>
      <c r="EW20" s="221"/>
      <c r="EX20" s="222"/>
      <c r="FA20" s="219"/>
      <c r="FB20" s="220"/>
      <c r="FC20" s="220"/>
      <c r="FD20" s="220"/>
      <c r="FE20" s="220"/>
      <c r="FF20" s="220"/>
      <c r="FG20" s="220"/>
      <c r="FH20" s="220"/>
      <c r="FI20" s="220"/>
      <c r="FJ20" s="220"/>
      <c r="FK20" s="220"/>
      <c r="FL20" s="220"/>
      <c r="FM20" s="220"/>
      <c r="FN20" s="220"/>
      <c r="FO20" s="223"/>
      <c r="FQ20" s="103">
        <f>FQ18+1</f>
        <v>11</v>
      </c>
      <c r="FR20" s="211" t="s">
        <v>158</v>
      </c>
      <c r="FS20" s="212" t="e">
        <f t="shared" ref="FS20:GD20" si="126">EK33</f>
        <v>#DIV/0!</v>
      </c>
      <c r="FT20" s="212" t="e">
        <f t="shared" si="126"/>
        <v>#DIV/0!</v>
      </c>
      <c r="FU20" s="212" t="e">
        <f t="shared" si="126"/>
        <v>#DIV/0!</v>
      </c>
      <c r="FV20" s="212" t="e">
        <f t="shared" si="126"/>
        <v>#DIV/0!</v>
      </c>
      <c r="FW20" s="212" t="e">
        <f t="shared" si="126"/>
        <v>#DIV/0!</v>
      </c>
      <c r="FX20" s="212" t="e">
        <f t="shared" si="126"/>
        <v>#DIV/0!</v>
      </c>
      <c r="FY20" s="212" t="e">
        <f t="shared" si="126"/>
        <v>#DIV/0!</v>
      </c>
      <c r="FZ20" s="212" t="e">
        <f t="shared" si="126"/>
        <v>#DIV/0!</v>
      </c>
      <c r="GA20" s="212" t="e">
        <f t="shared" si="126"/>
        <v>#DIV/0!</v>
      </c>
      <c r="GB20" s="212" t="e">
        <f t="shared" si="126"/>
        <v>#DIV/0!</v>
      </c>
      <c r="GC20" s="212" t="e">
        <f t="shared" si="126"/>
        <v>#DIV/0!</v>
      </c>
      <c r="GD20" s="212" t="e">
        <f t="shared" si="126"/>
        <v>#DIV/0!</v>
      </c>
      <c r="GE20" s="188" t="e">
        <f t="shared" ref="GE20:GE32" si="127">SUM(FS20:GD20)</f>
        <v>#DIV/0!</v>
      </c>
      <c r="GF20" s="189" t="e">
        <f t="shared" si="55"/>
        <v>#DIV/0!</v>
      </c>
      <c r="GG20" s="97" t="e">
        <f>GE20=EW33</f>
        <v>#DIV/0!</v>
      </c>
      <c r="GI20" s="40" t="s">
        <v>638</v>
      </c>
      <c r="GJ20" s="41">
        <v>0</v>
      </c>
      <c r="GK20" s="42">
        <f t="shared" si="91"/>
        <v>0</v>
      </c>
      <c r="GL20" s="43">
        <f t="shared" si="92"/>
        <v>0</v>
      </c>
      <c r="GM20" s="44">
        <v>1</v>
      </c>
      <c r="GN20" s="343">
        <v>0</v>
      </c>
      <c r="GO20" s="45"/>
      <c r="GR20" s="239" t="s">
        <v>159</v>
      </c>
      <c r="GS20" s="175">
        <f>$FS$15</f>
        <v>0</v>
      </c>
      <c r="GT20" s="213" t="e">
        <f>GS20/GS$6</f>
        <v>#DIV/0!</v>
      </c>
      <c r="GU20" s="175">
        <f>$FT$15</f>
        <v>0</v>
      </c>
      <c r="GV20" s="213" t="e">
        <f>GU20/GU$6</f>
        <v>#DIV/0!</v>
      </c>
      <c r="GW20" s="175">
        <f>$FU$15</f>
        <v>0</v>
      </c>
      <c r="GX20" s="213" t="e">
        <f>GW20/GW$6</f>
        <v>#DIV/0!</v>
      </c>
      <c r="GY20" s="175">
        <f>$FV$15</f>
        <v>0</v>
      </c>
      <c r="GZ20" s="213" t="e">
        <f>GY20/GY$6</f>
        <v>#DIV/0!</v>
      </c>
      <c r="HA20" s="175">
        <f>$FW$15</f>
        <v>0</v>
      </c>
      <c r="HB20" s="213" t="e">
        <f>HA20/HA$6</f>
        <v>#DIV/0!</v>
      </c>
      <c r="HC20" s="175">
        <f>$FX$15</f>
        <v>0</v>
      </c>
      <c r="HD20" s="213" t="e">
        <f>HC20/HC$6</f>
        <v>#DIV/0!</v>
      </c>
      <c r="HE20" s="175">
        <f>$FY$15</f>
        <v>0</v>
      </c>
      <c r="HF20" s="213" t="e">
        <f>HE20/HE$6</f>
        <v>#DIV/0!</v>
      </c>
      <c r="HG20" s="175">
        <f>$FZ$15</f>
        <v>0</v>
      </c>
      <c r="HH20" s="213" t="e">
        <f>HG20/HG$6</f>
        <v>#DIV/0!</v>
      </c>
      <c r="HI20" s="175">
        <f>$GA$15</f>
        <v>0</v>
      </c>
      <c r="HJ20" s="213" t="e">
        <f>HI20/HI$6</f>
        <v>#DIV/0!</v>
      </c>
      <c r="HK20" s="175">
        <f>$GB$15</f>
        <v>0</v>
      </c>
      <c r="HL20" s="213" t="e">
        <f>HK20/HK$6</f>
        <v>#DIV/0!</v>
      </c>
      <c r="HM20" s="175">
        <f>$GC$15</f>
        <v>0</v>
      </c>
      <c r="HN20" s="213" t="e">
        <f>HM20/HM$6</f>
        <v>#DIV/0!</v>
      </c>
      <c r="HO20" s="175">
        <f>$GD$15</f>
        <v>0</v>
      </c>
      <c r="HP20" s="213" t="e">
        <f>HO20/HO$6</f>
        <v>#DIV/0!</v>
      </c>
      <c r="HQ20" s="193">
        <f>GS20+GU20+GW20+GY20+HA20+HC20+HE20+HG20+HI20+HK20+HM20+HO20</f>
        <v>0</v>
      </c>
      <c r="HR20" s="192" t="e">
        <f>HQ20/$HQ$7</f>
        <v>#DIV/0!</v>
      </c>
    </row>
    <row r="21" spans="2:226" ht="14.4" customHeight="1" x14ac:dyDescent="0.3">
      <c r="R21" s="225">
        <f t="shared" si="5"/>
        <v>0</v>
      </c>
      <c r="S21" s="225">
        <f t="shared" si="6"/>
        <v>0</v>
      </c>
      <c r="T21" s="225">
        <f t="shared" si="7"/>
        <v>0</v>
      </c>
      <c r="U21" s="225">
        <f t="shared" si="8"/>
        <v>0</v>
      </c>
      <c r="V21" s="226" t="s">
        <v>595</v>
      </c>
      <c r="W21" s="160">
        <f t="shared" si="9"/>
        <v>0</v>
      </c>
      <c r="X21" s="227" t="e">
        <f t="shared" si="2"/>
        <v>#DIV/0!</v>
      </c>
      <c r="Y21" s="228"/>
      <c r="Z21" s="228"/>
      <c r="AA21" s="332">
        <v>0</v>
      </c>
      <c r="AB21" s="335">
        <v>0</v>
      </c>
      <c r="AC21" s="163"/>
      <c r="AD21" s="134" t="s">
        <v>49</v>
      </c>
      <c r="AE21" s="134">
        <v>2023</v>
      </c>
      <c r="AF21" s="134">
        <f>AE21+1</f>
        <v>2024</v>
      </c>
      <c r="AG21" s="134">
        <f t="shared" ref="AG21:AI21" si="128">AF21+1</f>
        <v>2025</v>
      </c>
      <c r="AH21" s="134">
        <f t="shared" si="128"/>
        <v>2026</v>
      </c>
      <c r="AI21" s="134">
        <f t="shared" si="128"/>
        <v>2027</v>
      </c>
      <c r="AJ21" s="134" t="s">
        <v>50</v>
      </c>
      <c r="AM21" s="228"/>
      <c r="AN21" s="228"/>
      <c r="AO21" s="227" t="e">
        <f>$X$19</f>
        <v>#DIV/0!</v>
      </c>
      <c r="AP21" s="95" t="str">
        <f t="shared" si="19"/>
        <v>C14</v>
      </c>
      <c r="AQ21" s="165">
        <f t="shared" si="20"/>
        <v>0</v>
      </c>
      <c r="AR21" s="165">
        <f t="shared" si="20"/>
        <v>0</v>
      </c>
      <c r="AS21" s="165">
        <f t="shared" si="20"/>
        <v>0</v>
      </c>
      <c r="AT21" s="165">
        <f t="shared" si="21"/>
        <v>0</v>
      </c>
      <c r="AU21" s="165">
        <f t="shared" si="22"/>
        <v>0</v>
      </c>
      <c r="AV21" s="165">
        <f t="shared" si="23"/>
        <v>0</v>
      </c>
      <c r="AW21" s="165">
        <f t="shared" si="24"/>
        <v>0</v>
      </c>
      <c r="AX21" s="165">
        <f t="shared" si="25"/>
        <v>0</v>
      </c>
      <c r="AY21" s="165">
        <f t="shared" si="26"/>
        <v>0</v>
      </c>
      <c r="AZ21" s="165">
        <f t="shared" si="27"/>
        <v>0</v>
      </c>
      <c r="BA21" s="165">
        <f t="shared" si="28"/>
        <v>0</v>
      </c>
      <c r="BB21" s="165">
        <f t="shared" si="29"/>
        <v>0</v>
      </c>
      <c r="BC21" s="165">
        <f t="shared" si="30"/>
        <v>0</v>
      </c>
      <c r="BD21" s="165">
        <f t="shared" si="31"/>
        <v>0</v>
      </c>
      <c r="BE21" s="165">
        <f t="shared" si="32"/>
        <v>0</v>
      </c>
      <c r="BG21" s="228"/>
      <c r="BH21" s="228"/>
      <c r="BI21" s="227" t="e">
        <f>$X$19</f>
        <v>#DIV/0!</v>
      </c>
      <c r="BJ21" s="95" t="str">
        <f>Tabla2[[#This Row],[Columna1]]</f>
        <v>C14</v>
      </c>
      <c r="BK21" s="165">
        <f>Tabla29[[#This Row],[Columna3]]/7</f>
        <v>0</v>
      </c>
      <c r="BL21" s="165">
        <f>Tabla29[[#This Row],[Columna4]]/4.2</f>
        <v>0</v>
      </c>
      <c r="BM21" s="165">
        <f>Tabla2[[#This Row],[Columna16]]</f>
        <v>0</v>
      </c>
      <c r="BN21" s="165" t="e">
        <f>(Tabla29[[#This Row],[Columna4]]*BN$5/$BE$5)*$BM$4</f>
        <v>#DIV/0!</v>
      </c>
      <c r="BO21" s="165" t="e">
        <f>(Tabla29[[#This Row],[Columna4]]*BO$5/$BE$5)*$BM$4</f>
        <v>#DIV/0!</v>
      </c>
      <c r="BP21" s="165" t="e">
        <f>(Tabla29[[#This Row],[Columna4]]*BP$5/$BE$5)*$BM$4</f>
        <v>#DIV/0!</v>
      </c>
      <c r="BQ21" s="165" t="e">
        <f>(Tabla29[[#This Row],[Columna4]]*BQ$5/$BE$5)*$BM$4</f>
        <v>#DIV/0!</v>
      </c>
      <c r="BR21" s="165" t="e">
        <f>(Tabla29[[#This Row],[Columna4]]*BR$5/$BE$5)*$BM$4</f>
        <v>#DIV/0!</v>
      </c>
      <c r="BS21" s="165" t="e">
        <f>(Tabla29[[#This Row],[Columna4]]*BS$5/$BE$5)*$BM$4</f>
        <v>#DIV/0!</v>
      </c>
      <c r="BT21" s="165" t="e">
        <f>(Tabla29[[#This Row],[Columna4]]*BT$5/$BE$5)*$BM$4</f>
        <v>#DIV/0!</v>
      </c>
      <c r="BU21" s="165" t="e">
        <f>(Tabla29[[#This Row],[Columna4]]*BU$5/$BE$5)*$BM$4</f>
        <v>#DIV/0!</v>
      </c>
      <c r="BV21" s="165" t="e">
        <f>(Tabla29[[#This Row],[Columna4]]*BV$5/$BE$5)*$BM$4</f>
        <v>#DIV/0!</v>
      </c>
      <c r="BW21" s="165" t="e">
        <f>(Tabla29[[#This Row],[Columna4]]*BW$5/$BE$5)*$BM$4</f>
        <v>#DIV/0!</v>
      </c>
      <c r="BX21" s="165" t="e">
        <f>(Tabla29[[#This Row],[Columna4]]*BX$5/$BE$5)*$BM$4</f>
        <v>#DIV/0!</v>
      </c>
      <c r="BY21" s="165" t="e">
        <f>(Tabla29[[#This Row],[Columna4]]*BY$5/$BE$5)*$BM$4</f>
        <v>#DIV/0!</v>
      </c>
      <c r="CA21" s="228"/>
      <c r="CB21" s="228"/>
      <c r="CC21" s="227" t="e">
        <f>$X$19</f>
        <v>#DIV/0!</v>
      </c>
      <c r="CD21" s="95" t="str">
        <f>Tabla2[[#This Row],[Columna1]]</f>
        <v>C14</v>
      </c>
      <c r="CE21" s="165" t="e">
        <f>Tabla292[[#This Row],[Columna3]]/7</f>
        <v>#DIV/0!</v>
      </c>
      <c r="CF21" s="165" t="e">
        <f>Tabla292[[#This Row],[Columna4]]/4.2</f>
        <v>#DIV/0!</v>
      </c>
      <c r="CG21" s="165" t="e">
        <f>Tabla29[[#This Row],[Columna16]]</f>
        <v>#DIV/0!</v>
      </c>
      <c r="CH21" s="165" t="e">
        <f>(Tabla292[[#This Row],[Columna4]]*CH$5/$BY$5)*$CG$4</f>
        <v>#DIV/0!</v>
      </c>
      <c r="CI21" s="165" t="e">
        <f>(Tabla292[[#This Row],[Columna4]]*CI$5/$BY$5)*$CG$4</f>
        <v>#DIV/0!</v>
      </c>
      <c r="CJ21" s="165" t="e">
        <f>(Tabla292[[#This Row],[Columna4]]*CJ$5/$BY$5)*$CG$4</f>
        <v>#DIV/0!</v>
      </c>
      <c r="CK21" s="165" t="e">
        <f>(Tabla292[[#This Row],[Columna4]]*CK$5/$BY$5)*$CG$4</f>
        <v>#DIV/0!</v>
      </c>
      <c r="CL21" s="165" t="e">
        <f>(Tabla292[[#This Row],[Columna4]]*CL$5/$BY$5)*$CG$4</f>
        <v>#DIV/0!</v>
      </c>
      <c r="CM21" s="165" t="e">
        <f>(Tabla292[[#This Row],[Columna4]]*CM$5/$BY$5)*$CG$4</f>
        <v>#DIV/0!</v>
      </c>
      <c r="CN21" s="165" t="e">
        <f>(Tabla292[[#This Row],[Columna4]]*CN$5/$BY$5)*$CG$4</f>
        <v>#DIV/0!</v>
      </c>
      <c r="CO21" s="165" t="e">
        <f>(Tabla292[[#This Row],[Columna4]]*CO$5/$BY$5)*$CG$4</f>
        <v>#DIV/0!</v>
      </c>
      <c r="CP21" s="165" t="e">
        <f>(Tabla292[[#This Row],[Columna4]]*CP$5/$BY$5)*$CG$4</f>
        <v>#DIV/0!</v>
      </c>
      <c r="CQ21" s="165" t="e">
        <f>(Tabla292[[#This Row],[Columna4]]*CQ$5/$BY$5)*$CG$4</f>
        <v>#DIV/0!</v>
      </c>
      <c r="CR21" s="165" t="e">
        <f>(Tabla292[[#This Row],[Columna4]]*CR$5/$BY$5)*$CG$4</f>
        <v>#DIV/0!</v>
      </c>
      <c r="CS21" s="165" t="e">
        <f>(Tabla292[[#This Row],[Columna4]]*CS$5/$BY$5)*$CG$4</f>
        <v>#DIV/0!</v>
      </c>
      <c r="CU21" s="228"/>
      <c r="CV21" s="228"/>
      <c r="CW21" s="227" t="e">
        <f>$X$19</f>
        <v>#DIV/0!</v>
      </c>
      <c r="CX21" s="95" t="str">
        <f>Tabla2[[#This Row],[Columna1]]</f>
        <v>C14</v>
      </c>
      <c r="CY21" s="165" t="e">
        <f>Tabla2926[[#This Row],[Columna3]]/7</f>
        <v>#DIV/0!</v>
      </c>
      <c r="CZ21" s="165" t="e">
        <f>Tabla2926[[#This Row],[Columna4]]/4.2</f>
        <v>#DIV/0!</v>
      </c>
      <c r="DA21" s="165" t="e">
        <f>Tabla292[[#This Row],[Columna16]]</f>
        <v>#DIV/0!</v>
      </c>
      <c r="DB21" s="165" t="e">
        <f>(Tabla2926[[#This Row],[Columna4]]*DB$5/$CS$5)*$DA$4</f>
        <v>#DIV/0!</v>
      </c>
      <c r="DC21" s="165" t="e">
        <f>(Tabla2926[[#This Row],[Columna4]]*DC$5/$CS$5)*$DA$4</f>
        <v>#DIV/0!</v>
      </c>
      <c r="DD21" s="165" t="e">
        <f>(Tabla2926[[#This Row],[Columna4]]*DD$5/$CS$5)*$DA$4</f>
        <v>#DIV/0!</v>
      </c>
      <c r="DE21" s="165" t="e">
        <f>(Tabla2926[[#This Row],[Columna4]]*DE$5/$CS$5)*$DA$4</f>
        <v>#DIV/0!</v>
      </c>
      <c r="DF21" s="165" t="e">
        <f>(Tabla2926[[#This Row],[Columna4]]*DF$5/$CS$5)*$DA$4</f>
        <v>#DIV/0!</v>
      </c>
      <c r="DG21" s="165" t="e">
        <f>(Tabla2926[[#This Row],[Columna4]]*DG$5/$CS$5)*$DA$4</f>
        <v>#DIV/0!</v>
      </c>
      <c r="DH21" s="165" t="e">
        <f>(Tabla2926[[#This Row],[Columna4]]*DH$5/$CS$5)*$DA$4</f>
        <v>#DIV/0!</v>
      </c>
      <c r="DI21" s="165" t="e">
        <f>(Tabla2926[[#This Row],[Columna4]]*DI$5/$CS$5)*$DA$4</f>
        <v>#DIV/0!</v>
      </c>
      <c r="DJ21" s="165" t="e">
        <f>(Tabla2926[[#This Row],[Columna4]]*DJ$5/$CS$5)*$DA$4</f>
        <v>#DIV/0!</v>
      </c>
      <c r="DK21" s="165" t="e">
        <f>(Tabla2926[[#This Row],[Columna4]]*DK$5/$CS$5)*$DA$4</f>
        <v>#DIV/0!</v>
      </c>
      <c r="DL21" s="165" t="e">
        <f>(Tabla2926[[#This Row],[Columna4]]*DL$5/$CS$5)*$DA$4</f>
        <v>#DIV/0!</v>
      </c>
      <c r="DM21" s="165" t="e">
        <f>(Tabla2926[[#This Row],[Columna4]]*DM$5/$CS$5)*$DA$4</f>
        <v>#DIV/0!</v>
      </c>
      <c r="DO21" s="228"/>
      <c r="DP21" s="228"/>
      <c r="DQ21" s="227" t="e">
        <f>$X$19</f>
        <v>#DIV/0!</v>
      </c>
      <c r="DR21" s="95" t="str">
        <f>Tabla2[[#This Row],[Columna1]]</f>
        <v>C14</v>
      </c>
      <c r="DS21" s="165" t="e">
        <f>Tabla29268[[#This Row],[Columna3]]/7</f>
        <v>#DIV/0!</v>
      </c>
      <c r="DT21" s="165" t="e">
        <f>Tabla29268[[#This Row],[Columna4]]/4.2</f>
        <v>#DIV/0!</v>
      </c>
      <c r="DU21" s="165" t="e">
        <f>Tabla2926[[#This Row],[Columna16]]</f>
        <v>#DIV/0!</v>
      </c>
      <c r="DV21" s="165" t="e">
        <f>(Tabla29268[[#This Row],[Columna4]]*DV$5/$DM$5)*$DU$4</f>
        <v>#DIV/0!</v>
      </c>
      <c r="DW21" s="165" t="e">
        <f>(Tabla29268[[#This Row],[Columna4]]*DW$5/$DM$5)*$DU$4</f>
        <v>#DIV/0!</v>
      </c>
      <c r="DX21" s="165" t="e">
        <f>(Tabla29268[[#This Row],[Columna4]]*DX$5/$DM$5)*$DU$4</f>
        <v>#DIV/0!</v>
      </c>
      <c r="DY21" s="165" t="e">
        <f>(Tabla29268[[#This Row],[Columna4]]*DY$5/$DM$5)*$DU$4</f>
        <v>#DIV/0!</v>
      </c>
      <c r="DZ21" s="165" t="e">
        <f>(Tabla29268[[#This Row],[Columna4]]*DZ$5/$DM$5)*$DU$4</f>
        <v>#DIV/0!</v>
      </c>
      <c r="EA21" s="165" t="e">
        <f>(Tabla29268[[#This Row],[Columna4]]*EA$5/$DM$5)*$DU$4</f>
        <v>#DIV/0!</v>
      </c>
      <c r="EB21" s="165" t="e">
        <f>(Tabla29268[[#This Row],[Columna4]]*EB$5/$DM$5)*$DU$4</f>
        <v>#DIV/0!</v>
      </c>
      <c r="EC21" s="165" t="e">
        <f>(Tabla29268[[#This Row],[Columna4]]*EC$5/$DM$5)*$DU$4</f>
        <v>#DIV/0!</v>
      </c>
      <c r="ED21" s="165" t="e">
        <f>(Tabla29268[[#This Row],[Columna4]]*ED$5/$DM$5)*$DU$4</f>
        <v>#DIV/0!</v>
      </c>
      <c r="EE21" s="165" t="e">
        <f>(Tabla29268[[#This Row],[Columna4]]*EE$5/$DM$5)*$DU$4</f>
        <v>#DIV/0!</v>
      </c>
      <c r="EF21" s="165" t="e">
        <f>(Tabla29268[[#This Row],[Columna4]]*EF$5/$DM$5)*$DU$4</f>
        <v>#DIV/0!</v>
      </c>
      <c r="EG21" s="165" t="e">
        <f>(Tabla29268[[#This Row],[Columna4]]*EG$5/$DM$5)*$DU$4</f>
        <v>#DIV/0!</v>
      </c>
      <c r="EJ21" s="216" t="s">
        <v>160</v>
      </c>
      <c r="EK21" s="217" t="e">
        <f>+EK17-EK19</f>
        <v>#DIV/0!</v>
      </c>
      <c r="EL21" s="217" t="e">
        <f t="shared" ref="EL21:EV21" si="129">+EL17-EL19</f>
        <v>#DIV/0!</v>
      </c>
      <c r="EM21" s="217" t="e">
        <f t="shared" si="129"/>
        <v>#DIV/0!</v>
      </c>
      <c r="EN21" s="217" t="e">
        <f t="shared" si="129"/>
        <v>#DIV/0!</v>
      </c>
      <c r="EO21" s="217" t="e">
        <f t="shared" si="129"/>
        <v>#DIV/0!</v>
      </c>
      <c r="EP21" s="217" t="e">
        <f t="shared" si="129"/>
        <v>#DIV/0!</v>
      </c>
      <c r="EQ21" s="217" t="e">
        <f t="shared" si="129"/>
        <v>#DIV/0!</v>
      </c>
      <c r="ER21" s="217" t="e">
        <f t="shared" si="129"/>
        <v>#DIV/0!</v>
      </c>
      <c r="ES21" s="217" t="e">
        <f t="shared" si="129"/>
        <v>#DIV/0!</v>
      </c>
      <c r="ET21" s="217" t="e">
        <f t="shared" si="129"/>
        <v>#DIV/0!</v>
      </c>
      <c r="EU21" s="217" t="e">
        <f t="shared" si="129"/>
        <v>#DIV/0!</v>
      </c>
      <c r="EV21" s="217" t="e">
        <f t="shared" si="129"/>
        <v>#DIV/0!</v>
      </c>
      <c r="EW21" s="218" t="e">
        <f t="shared" ref="EW21" si="130">SUM(EK21:EV21)</f>
        <v>#DIV/0!</v>
      </c>
      <c r="EX21" s="123" t="e">
        <f>EW21/$EW$6</f>
        <v>#DIV/0!</v>
      </c>
      <c r="FA21" s="216" t="s">
        <v>160</v>
      </c>
      <c r="FB21" s="217" t="e">
        <f>+FB17-FB19</f>
        <v>#DIV/0!</v>
      </c>
      <c r="FC21" s="217" t="e">
        <f t="shared" ref="FC21:FM21" si="131">+FC17-FC19</f>
        <v>#DIV/0!</v>
      </c>
      <c r="FD21" s="217" t="e">
        <f t="shared" si="131"/>
        <v>#DIV/0!</v>
      </c>
      <c r="FE21" s="217" t="e">
        <f t="shared" si="131"/>
        <v>#DIV/0!</v>
      </c>
      <c r="FF21" s="217" t="e">
        <f t="shared" si="131"/>
        <v>#DIV/0!</v>
      </c>
      <c r="FG21" s="217" t="e">
        <f t="shared" si="131"/>
        <v>#DIV/0!</v>
      </c>
      <c r="FH21" s="217" t="e">
        <f t="shared" si="131"/>
        <v>#DIV/0!</v>
      </c>
      <c r="FI21" s="217" t="e">
        <f t="shared" si="131"/>
        <v>#DIV/0!</v>
      </c>
      <c r="FJ21" s="217" t="e">
        <f t="shared" si="131"/>
        <v>#DIV/0!</v>
      </c>
      <c r="FK21" s="217" t="e">
        <f t="shared" si="131"/>
        <v>#DIV/0!</v>
      </c>
      <c r="FL21" s="217" t="e">
        <f t="shared" si="131"/>
        <v>#DIV/0!</v>
      </c>
      <c r="FM21" s="217" t="e">
        <f t="shared" si="131"/>
        <v>#DIV/0!</v>
      </c>
      <c r="FN21" s="171" t="e">
        <f t="shared" ref="FN21" si="132">SUM(FB21:FM21)</f>
        <v>#DIV/0!</v>
      </c>
      <c r="FO21" s="124" t="e">
        <f>FN21/$FN$6</f>
        <v>#DIV/0!</v>
      </c>
      <c r="FQ21" s="103">
        <f t="shared" ref="FQ21:FQ32" si="133">FQ20+1</f>
        <v>12</v>
      </c>
      <c r="FR21" s="211" t="s">
        <v>161</v>
      </c>
      <c r="FS21" s="212">
        <f t="shared" ref="FS21:GD21" si="134">EK53</f>
        <v>0</v>
      </c>
      <c r="FT21" s="212">
        <f t="shared" si="134"/>
        <v>0</v>
      </c>
      <c r="FU21" s="212">
        <f t="shared" si="134"/>
        <v>0</v>
      </c>
      <c r="FV21" s="212">
        <f t="shared" si="134"/>
        <v>0</v>
      </c>
      <c r="FW21" s="212">
        <f t="shared" si="134"/>
        <v>0</v>
      </c>
      <c r="FX21" s="212">
        <f t="shared" si="134"/>
        <v>0</v>
      </c>
      <c r="FY21" s="212">
        <f t="shared" si="134"/>
        <v>0</v>
      </c>
      <c r="FZ21" s="212">
        <f t="shared" si="134"/>
        <v>0</v>
      </c>
      <c r="GA21" s="212">
        <f t="shared" si="134"/>
        <v>0</v>
      </c>
      <c r="GB21" s="212">
        <f t="shared" si="134"/>
        <v>0</v>
      </c>
      <c r="GC21" s="212">
        <f t="shared" si="134"/>
        <v>0</v>
      </c>
      <c r="GD21" s="212">
        <f t="shared" si="134"/>
        <v>0</v>
      </c>
      <c r="GE21" s="188">
        <f t="shared" si="127"/>
        <v>0</v>
      </c>
      <c r="GF21" s="189" t="e">
        <f t="shared" si="55"/>
        <v>#DIV/0!</v>
      </c>
      <c r="GI21" s="40" t="s">
        <v>639</v>
      </c>
      <c r="GJ21" s="41">
        <v>0</v>
      </c>
      <c r="GK21" s="42">
        <f t="shared" si="91"/>
        <v>0</v>
      </c>
      <c r="GL21" s="43">
        <f t="shared" si="92"/>
        <v>0</v>
      </c>
      <c r="GM21" s="44">
        <v>1</v>
      </c>
      <c r="GN21" s="343">
        <v>0</v>
      </c>
      <c r="GO21" s="45"/>
      <c r="GP21" s="342">
        <v>24</v>
      </c>
      <c r="GR21" s="239" t="s">
        <v>162</v>
      </c>
      <c r="GS21" s="240">
        <f>GT21*GS13</f>
        <v>0</v>
      </c>
      <c r="GT21" s="213">
        <f>'[5]Modelo Financiero'!$P$104</f>
        <v>0.01</v>
      </c>
      <c r="GU21" s="240">
        <f t="shared" ref="GU21" si="135">GV21*GU13</f>
        <v>0</v>
      </c>
      <c r="GV21" s="213">
        <f>'[5]Modelo Financiero'!$P$104</f>
        <v>0.01</v>
      </c>
      <c r="GW21" s="240">
        <f t="shared" ref="GW21" si="136">GX21*GW13</f>
        <v>0</v>
      </c>
      <c r="GX21" s="213">
        <f>'[5]Modelo Financiero'!$P$104</f>
        <v>0.01</v>
      </c>
      <c r="GY21" s="240">
        <f t="shared" ref="GY21" si="137">GZ21*GY13</f>
        <v>0</v>
      </c>
      <c r="GZ21" s="213">
        <f>'[5]Modelo Financiero'!$P$104</f>
        <v>0.01</v>
      </c>
      <c r="HA21" s="240">
        <f t="shared" ref="HA21" si="138">HB21*HA13</f>
        <v>0</v>
      </c>
      <c r="HB21" s="213">
        <f>'[5]Modelo Financiero'!$P$104</f>
        <v>0.01</v>
      </c>
      <c r="HC21" s="240">
        <f t="shared" ref="HC21" si="139">HD21*HC13</f>
        <v>0</v>
      </c>
      <c r="HD21" s="213">
        <f>'[5]Modelo Financiero'!$P$104</f>
        <v>0.01</v>
      </c>
      <c r="HE21" s="240">
        <f t="shared" ref="HE21" si="140">HF21*HE13</f>
        <v>0</v>
      </c>
      <c r="HF21" s="213">
        <f>'[5]Modelo Financiero'!$P$104</f>
        <v>0.01</v>
      </c>
      <c r="HG21" s="240">
        <f t="shared" ref="HG21" si="141">HH21*HG13</f>
        <v>0</v>
      </c>
      <c r="HH21" s="213">
        <f>'[5]Modelo Financiero'!$P$104</f>
        <v>0.01</v>
      </c>
      <c r="HI21" s="240">
        <f t="shared" ref="HI21" si="142">HJ21*HI13</f>
        <v>0</v>
      </c>
      <c r="HJ21" s="213">
        <f>'[5]Modelo Financiero'!$P$104</f>
        <v>0.01</v>
      </c>
      <c r="HK21" s="240">
        <f t="shared" ref="HK21" si="143">HL21*HK13</f>
        <v>0</v>
      </c>
      <c r="HL21" s="213">
        <f>'[5]Modelo Financiero'!$P$104</f>
        <v>0.01</v>
      </c>
      <c r="HM21" s="240">
        <f t="shared" ref="HM21" si="144">HN21*HM13</f>
        <v>0</v>
      </c>
      <c r="HN21" s="213">
        <f>'[5]Modelo Financiero'!$P$104</f>
        <v>0.01</v>
      </c>
      <c r="HO21" s="240">
        <f t="shared" ref="HO21" si="145">HP21*HO13</f>
        <v>0</v>
      </c>
      <c r="HP21" s="213">
        <f>'[5]Modelo Financiero'!$P$104</f>
        <v>0.01</v>
      </c>
      <c r="HQ21" s="193">
        <f>GS21+GU21+GW21+GY21+HA21+HC21+HE21+HG21+HI21+HK21+HM21+HO21</f>
        <v>0</v>
      </c>
      <c r="HR21" s="192" t="e">
        <f>HQ21/$HQ$7</f>
        <v>#DIV/0!</v>
      </c>
    </row>
    <row r="22" spans="2:226" ht="14.4" customHeight="1" x14ac:dyDescent="0.3">
      <c r="C22" s="241"/>
      <c r="D22" s="242" t="s">
        <v>163</v>
      </c>
      <c r="E22" s="242" t="s">
        <v>164</v>
      </c>
      <c r="F22" s="241"/>
      <c r="G22" s="241"/>
      <c r="H22" s="241"/>
      <c r="I22" s="243" t="s">
        <v>165</v>
      </c>
      <c r="J22" s="243"/>
      <c r="R22" s="225">
        <f t="shared" si="5"/>
        <v>0</v>
      </c>
      <c r="S22" s="225">
        <f t="shared" si="6"/>
        <v>0</v>
      </c>
      <c r="T22" s="225">
        <f t="shared" si="7"/>
        <v>0</v>
      </c>
      <c r="U22" s="225">
        <f t="shared" si="8"/>
        <v>0</v>
      </c>
      <c r="V22" s="226" t="s">
        <v>596</v>
      </c>
      <c r="W22" s="160">
        <f t="shared" si="9"/>
        <v>0</v>
      </c>
      <c r="X22" s="227" t="e">
        <f t="shared" si="2"/>
        <v>#DIV/0!</v>
      </c>
      <c r="Y22" s="228"/>
      <c r="Z22" s="228"/>
      <c r="AA22" s="332">
        <v>0</v>
      </c>
      <c r="AB22" s="335">
        <v>0</v>
      </c>
      <c r="AC22" s="163"/>
      <c r="AD22" s="164" t="str">
        <f>AD6</f>
        <v>Abril</v>
      </c>
      <c r="AE22" s="244">
        <f>Tabla24[[#Totals],[Columna5]]</f>
        <v>0</v>
      </c>
      <c r="AF22" s="244" t="e">
        <f>Tabla2410[[#Totals],[Columna5]]</f>
        <v>#DIV/0!</v>
      </c>
      <c r="AG22" s="244" t="e">
        <f>Tabla24105[[#Totals],[Columna5]]</f>
        <v>#DIV/0!</v>
      </c>
      <c r="AH22" s="244" t="e">
        <f>Tabla241057[[#Totals],[Columna5]]</f>
        <v>#DIV/0!</v>
      </c>
      <c r="AI22" s="244" t="e">
        <f>Tabla24105711[[#Totals],[Columna5]]</f>
        <v>#DIV/0!</v>
      </c>
      <c r="AJ22" s="245" t="e">
        <f>SUM(AE22:AI22)</f>
        <v>#DIV/0!</v>
      </c>
      <c r="AK22" s="167" t="e">
        <f>AJ22/$AJ$34</f>
        <v>#DIV/0!</v>
      </c>
      <c r="AM22" s="228"/>
      <c r="AN22" s="228"/>
      <c r="AO22" s="227" t="e">
        <f>$X$20</f>
        <v>#DIV/0!</v>
      </c>
      <c r="AP22" s="95" t="str">
        <f t="shared" si="19"/>
        <v>C15</v>
      </c>
      <c r="AQ22" s="165">
        <f t="shared" si="20"/>
        <v>0</v>
      </c>
      <c r="AR22" s="165">
        <f t="shared" si="20"/>
        <v>0</v>
      </c>
      <c r="AS22" s="165">
        <f t="shared" si="20"/>
        <v>0</v>
      </c>
      <c r="AT22" s="165">
        <f t="shared" si="21"/>
        <v>0</v>
      </c>
      <c r="AU22" s="165">
        <f t="shared" si="22"/>
        <v>0</v>
      </c>
      <c r="AV22" s="165">
        <f t="shared" si="23"/>
        <v>0</v>
      </c>
      <c r="AW22" s="165">
        <f t="shared" si="24"/>
        <v>0</v>
      </c>
      <c r="AX22" s="165">
        <f t="shared" si="25"/>
        <v>0</v>
      </c>
      <c r="AY22" s="165">
        <f t="shared" si="26"/>
        <v>0</v>
      </c>
      <c r="AZ22" s="165">
        <f t="shared" si="27"/>
        <v>0</v>
      </c>
      <c r="BA22" s="165">
        <f t="shared" si="28"/>
        <v>0</v>
      </c>
      <c r="BB22" s="165">
        <f t="shared" si="29"/>
        <v>0</v>
      </c>
      <c r="BC22" s="165">
        <f t="shared" si="30"/>
        <v>0</v>
      </c>
      <c r="BD22" s="165">
        <f t="shared" si="31"/>
        <v>0</v>
      </c>
      <c r="BE22" s="165">
        <f t="shared" si="32"/>
        <v>0</v>
      </c>
      <c r="BG22" s="228"/>
      <c r="BH22" s="228"/>
      <c r="BI22" s="227" t="e">
        <f>$X$20</f>
        <v>#DIV/0!</v>
      </c>
      <c r="BJ22" s="95" t="str">
        <f>Tabla2[[#This Row],[Columna1]]</f>
        <v>C15</v>
      </c>
      <c r="BK22" s="165">
        <f>Tabla29[[#This Row],[Columna3]]/7</f>
        <v>0</v>
      </c>
      <c r="BL22" s="165">
        <f>Tabla29[[#This Row],[Columna4]]/4.2</f>
        <v>0</v>
      </c>
      <c r="BM22" s="165">
        <f>Tabla2[[#This Row],[Columna16]]</f>
        <v>0</v>
      </c>
      <c r="BN22" s="165" t="e">
        <f>(Tabla29[[#This Row],[Columna4]]*BN$5/$BE$5)*$BM$4</f>
        <v>#DIV/0!</v>
      </c>
      <c r="BO22" s="165" t="e">
        <f>(Tabla29[[#This Row],[Columna4]]*BO$5/$BE$5)*$BM$4</f>
        <v>#DIV/0!</v>
      </c>
      <c r="BP22" s="165" t="e">
        <f>(Tabla29[[#This Row],[Columna4]]*BP$5/$BE$5)*$BM$4</f>
        <v>#DIV/0!</v>
      </c>
      <c r="BQ22" s="165" t="e">
        <f>(Tabla29[[#This Row],[Columna4]]*BQ$5/$BE$5)*$BM$4</f>
        <v>#DIV/0!</v>
      </c>
      <c r="BR22" s="165" t="e">
        <f>(Tabla29[[#This Row],[Columna4]]*BR$5/$BE$5)*$BM$4</f>
        <v>#DIV/0!</v>
      </c>
      <c r="BS22" s="165" t="e">
        <f>(Tabla29[[#This Row],[Columna4]]*BS$5/$BE$5)*$BM$4</f>
        <v>#DIV/0!</v>
      </c>
      <c r="BT22" s="165" t="e">
        <f>(Tabla29[[#This Row],[Columna4]]*BT$5/$BE$5)*$BM$4</f>
        <v>#DIV/0!</v>
      </c>
      <c r="BU22" s="165" t="e">
        <f>(Tabla29[[#This Row],[Columna4]]*BU$5/$BE$5)*$BM$4</f>
        <v>#DIV/0!</v>
      </c>
      <c r="BV22" s="165" t="e">
        <f>(Tabla29[[#This Row],[Columna4]]*BV$5/$BE$5)*$BM$4</f>
        <v>#DIV/0!</v>
      </c>
      <c r="BW22" s="165" t="e">
        <f>(Tabla29[[#This Row],[Columna4]]*BW$5/$BE$5)*$BM$4</f>
        <v>#DIV/0!</v>
      </c>
      <c r="BX22" s="165" t="e">
        <f>(Tabla29[[#This Row],[Columna4]]*BX$5/$BE$5)*$BM$4</f>
        <v>#DIV/0!</v>
      </c>
      <c r="BY22" s="165" t="e">
        <f>(Tabla29[[#This Row],[Columna4]]*BY$5/$BE$5)*$BM$4</f>
        <v>#DIV/0!</v>
      </c>
      <c r="CA22" s="228"/>
      <c r="CB22" s="228"/>
      <c r="CC22" s="227" t="e">
        <f>$X$20</f>
        <v>#DIV/0!</v>
      </c>
      <c r="CD22" s="95" t="str">
        <f>Tabla2[[#This Row],[Columna1]]</f>
        <v>C15</v>
      </c>
      <c r="CE22" s="165" t="e">
        <f>Tabla292[[#This Row],[Columna3]]/7</f>
        <v>#DIV/0!</v>
      </c>
      <c r="CF22" s="165" t="e">
        <f>Tabla292[[#This Row],[Columna4]]/4.2</f>
        <v>#DIV/0!</v>
      </c>
      <c r="CG22" s="165" t="e">
        <f>Tabla29[[#This Row],[Columna16]]</f>
        <v>#DIV/0!</v>
      </c>
      <c r="CH22" s="165" t="e">
        <f>(Tabla292[[#This Row],[Columna4]]*CH$5/$BY$5)*$CG$4</f>
        <v>#DIV/0!</v>
      </c>
      <c r="CI22" s="165" t="e">
        <f>(Tabla292[[#This Row],[Columna4]]*CI$5/$BY$5)*$CG$4</f>
        <v>#DIV/0!</v>
      </c>
      <c r="CJ22" s="165" t="e">
        <f>(Tabla292[[#This Row],[Columna4]]*CJ$5/$BY$5)*$CG$4</f>
        <v>#DIV/0!</v>
      </c>
      <c r="CK22" s="165" t="e">
        <f>(Tabla292[[#This Row],[Columna4]]*CK$5/$BY$5)*$CG$4</f>
        <v>#DIV/0!</v>
      </c>
      <c r="CL22" s="165" t="e">
        <f>(Tabla292[[#This Row],[Columna4]]*CL$5/$BY$5)*$CG$4</f>
        <v>#DIV/0!</v>
      </c>
      <c r="CM22" s="165" t="e">
        <f>(Tabla292[[#This Row],[Columna4]]*CM$5/$BY$5)*$CG$4</f>
        <v>#DIV/0!</v>
      </c>
      <c r="CN22" s="165" t="e">
        <f>(Tabla292[[#This Row],[Columna4]]*CN$5/$BY$5)*$CG$4</f>
        <v>#DIV/0!</v>
      </c>
      <c r="CO22" s="165" t="e">
        <f>(Tabla292[[#This Row],[Columna4]]*CO$5/$BY$5)*$CG$4</f>
        <v>#DIV/0!</v>
      </c>
      <c r="CP22" s="165" t="e">
        <f>(Tabla292[[#This Row],[Columna4]]*CP$5/$BY$5)*$CG$4</f>
        <v>#DIV/0!</v>
      </c>
      <c r="CQ22" s="165" t="e">
        <f>(Tabla292[[#This Row],[Columna4]]*CQ$5/$BY$5)*$CG$4</f>
        <v>#DIV/0!</v>
      </c>
      <c r="CR22" s="165" t="e">
        <f>(Tabla292[[#This Row],[Columna4]]*CR$5/$BY$5)*$CG$4</f>
        <v>#DIV/0!</v>
      </c>
      <c r="CS22" s="165" t="e">
        <f>(Tabla292[[#This Row],[Columna4]]*CS$5/$BY$5)*$CG$4</f>
        <v>#DIV/0!</v>
      </c>
      <c r="CU22" s="228"/>
      <c r="CV22" s="228"/>
      <c r="CW22" s="227" t="e">
        <f>$X$20</f>
        <v>#DIV/0!</v>
      </c>
      <c r="CX22" s="95" t="str">
        <f>Tabla2[[#This Row],[Columna1]]</f>
        <v>C15</v>
      </c>
      <c r="CY22" s="165" t="e">
        <f>Tabla2926[[#This Row],[Columna3]]/7</f>
        <v>#DIV/0!</v>
      </c>
      <c r="CZ22" s="165" t="e">
        <f>Tabla2926[[#This Row],[Columna4]]/4.2</f>
        <v>#DIV/0!</v>
      </c>
      <c r="DA22" s="165" t="e">
        <f>Tabla292[[#This Row],[Columna16]]</f>
        <v>#DIV/0!</v>
      </c>
      <c r="DB22" s="165" t="e">
        <f>(Tabla2926[[#This Row],[Columna4]]*DB$5/$CS$5)*$DA$4</f>
        <v>#DIV/0!</v>
      </c>
      <c r="DC22" s="165" t="e">
        <f>(Tabla2926[[#This Row],[Columna4]]*DC$5/$CS$5)*$DA$4</f>
        <v>#DIV/0!</v>
      </c>
      <c r="DD22" s="165" t="e">
        <f>(Tabla2926[[#This Row],[Columna4]]*DD$5/$CS$5)*$DA$4</f>
        <v>#DIV/0!</v>
      </c>
      <c r="DE22" s="165" t="e">
        <f>(Tabla2926[[#This Row],[Columna4]]*DE$5/$CS$5)*$DA$4</f>
        <v>#DIV/0!</v>
      </c>
      <c r="DF22" s="165" t="e">
        <f>(Tabla2926[[#This Row],[Columna4]]*DF$5/$CS$5)*$DA$4</f>
        <v>#DIV/0!</v>
      </c>
      <c r="DG22" s="165" t="e">
        <f>(Tabla2926[[#This Row],[Columna4]]*DG$5/$CS$5)*$DA$4</f>
        <v>#DIV/0!</v>
      </c>
      <c r="DH22" s="165" t="e">
        <f>(Tabla2926[[#This Row],[Columna4]]*DH$5/$CS$5)*$DA$4</f>
        <v>#DIV/0!</v>
      </c>
      <c r="DI22" s="165" t="e">
        <f>(Tabla2926[[#This Row],[Columna4]]*DI$5/$CS$5)*$DA$4</f>
        <v>#DIV/0!</v>
      </c>
      <c r="DJ22" s="165" t="e">
        <f>(Tabla2926[[#This Row],[Columna4]]*DJ$5/$CS$5)*$DA$4</f>
        <v>#DIV/0!</v>
      </c>
      <c r="DK22" s="165" t="e">
        <f>(Tabla2926[[#This Row],[Columna4]]*DK$5/$CS$5)*$DA$4</f>
        <v>#DIV/0!</v>
      </c>
      <c r="DL22" s="165" t="e">
        <f>(Tabla2926[[#This Row],[Columna4]]*DL$5/$CS$5)*$DA$4</f>
        <v>#DIV/0!</v>
      </c>
      <c r="DM22" s="165" t="e">
        <f>(Tabla2926[[#This Row],[Columna4]]*DM$5/$CS$5)*$DA$4</f>
        <v>#DIV/0!</v>
      </c>
      <c r="DO22" s="228"/>
      <c r="DP22" s="228"/>
      <c r="DQ22" s="227" t="e">
        <f>$X$20</f>
        <v>#DIV/0!</v>
      </c>
      <c r="DR22" s="95" t="str">
        <f>Tabla2[[#This Row],[Columna1]]</f>
        <v>C15</v>
      </c>
      <c r="DS22" s="165" t="e">
        <f>Tabla29268[[#This Row],[Columna3]]/7</f>
        <v>#DIV/0!</v>
      </c>
      <c r="DT22" s="165" t="e">
        <f>Tabla29268[[#This Row],[Columna4]]/4.2</f>
        <v>#DIV/0!</v>
      </c>
      <c r="DU22" s="165" t="e">
        <f>Tabla2926[[#This Row],[Columna16]]</f>
        <v>#DIV/0!</v>
      </c>
      <c r="DV22" s="165" t="e">
        <f>(Tabla29268[[#This Row],[Columna4]]*DV$5/$DM$5)*$DU$4</f>
        <v>#DIV/0!</v>
      </c>
      <c r="DW22" s="165" t="e">
        <f>(Tabla29268[[#This Row],[Columna4]]*DW$5/$DM$5)*$DU$4</f>
        <v>#DIV/0!</v>
      </c>
      <c r="DX22" s="165" t="e">
        <f>(Tabla29268[[#This Row],[Columna4]]*DX$5/$DM$5)*$DU$4</f>
        <v>#DIV/0!</v>
      </c>
      <c r="DY22" s="165" t="e">
        <f>(Tabla29268[[#This Row],[Columna4]]*DY$5/$DM$5)*$DU$4</f>
        <v>#DIV/0!</v>
      </c>
      <c r="DZ22" s="165" t="e">
        <f>(Tabla29268[[#This Row],[Columna4]]*DZ$5/$DM$5)*$DU$4</f>
        <v>#DIV/0!</v>
      </c>
      <c r="EA22" s="165" t="e">
        <f>(Tabla29268[[#This Row],[Columna4]]*EA$5/$DM$5)*$DU$4</f>
        <v>#DIV/0!</v>
      </c>
      <c r="EB22" s="165" t="e">
        <f>(Tabla29268[[#This Row],[Columna4]]*EB$5/$DM$5)*$DU$4</f>
        <v>#DIV/0!</v>
      </c>
      <c r="EC22" s="165" t="e">
        <f>(Tabla29268[[#This Row],[Columna4]]*EC$5/$DM$5)*$DU$4</f>
        <v>#DIV/0!</v>
      </c>
      <c r="ED22" s="165" t="e">
        <f>(Tabla29268[[#This Row],[Columna4]]*ED$5/$DM$5)*$DU$4</f>
        <v>#DIV/0!</v>
      </c>
      <c r="EE22" s="165" t="e">
        <f>(Tabla29268[[#This Row],[Columna4]]*EE$5/$DM$5)*$DU$4</f>
        <v>#DIV/0!</v>
      </c>
      <c r="EF22" s="165" t="e">
        <f>(Tabla29268[[#This Row],[Columna4]]*EF$5/$DM$5)*$DU$4</f>
        <v>#DIV/0!</v>
      </c>
      <c r="EG22" s="165" t="e">
        <f>(Tabla29268[[#This Row],[Columna4]]*EG$5/$DM$5)*$DU$4</f>
        <v>#DIV/0!</v>
      </c>
      <c r="EJ22" s="219"/>
      <c r="EK22" s="220"/>
      <c r="EL22" s="220"/>
      <c r="EM22" s="220"/>
      <c r="EN22" s="220"/>
      <c r="EO22" s="220"/>
      <c r="EP22" s="220"/>
      <c r="EQ22" s="220"/>
      <c r="ER22" s="220"/>
      <c r="ES22" s="220"/>
      <c r="ET22" s="220"/>
      <c r="EU22" s="220"/>
      <c r="EV22" s="220"/>
      <c r="EW22" s="221"/>
      <c r="EX22" s="220"/>
      <c r="FA22" s="219"/>
      <c r="FB22" s="220"/>
      <c r="FC22" s="220"/>
      <c r="FD22" s="220"/>
      <c r="FE22" s="220"/>
      <c r="FF22" s="220"/>
      <c r="FG22" s="220"/>
      <c r="FH22" s="220"/>
      <c r="FI22" s="220"/>
      <c r="FJ22" s="220"/>
      <c r="FK22" s="220"/>
      <c r="FL22" s="220"/>
      <c r="FM22" s="220"/>
      <c r="FN22" s="220"/>
      <c r="FO22" s="246"/>
      <c r="FQ22" s="103">
        <f t="shared" si="133"/>
        <v>13</v>
      </c>
      <c r="FR22" s="211" t="s">
        <v>166</v>
      </c>
      <c r="FS22" s="212">
        <f t="shared" ref="FS22:GD22" si="146">EK56</f>
        <v>0</v>
      </c>
      <c r="FT22" s="212">
        <f t="shared" si="146"/>
        <v>0</v>
      </c>
      <c r="FU22" s="212">
        <f t="shared" si="146"/>
        <v>0</v>
      </c>
      <c r="FV22" s="212">
        <f t="shared" si="146"/>
        <v>0</v>
      </c>
      <c r="FW22" s="212">
        <f t="shared" si="146"/>
        <v>0</v>
      </c>
      <c r="FX22" s="212">
        <f t="shared" si="146"/>
        <v>0</v>
      </c>
      <c r="FY22" s="212">
        <f t="shared" si="146"/>
        <v>0</v>
      </c>
      <c r="FZ22" s="212">
        <f t="shared" si="146"/>
        <v>0</v>
      </c>
      <c r="GA22" s="212">
        <f t="shared" si="146"/>
        <v>0</v>
      </c>
      <c r="GB22" s="212">
        <f t="shared" si="146"/>
        <v>0</v>
      </c>
      <c r="GC22" s="212">
        <f t="shared" si="146"/>
        <v>0</v>
      </c>
      <c r="GD22" s="212">
        <f t="shared" si="146"/>
        <v>0</v>
      </c>
      <c r="GE22" s="188">
        <f t="shared" si="127"/>
        <v>0</v>
      </c>
      <c r="GF22" s="189" t="e">
        <f t="shared" si="55"/>
        <v>#DIV/0!</v>
      </c>
      <c r="GG22" s="97" t="b">
        <f>GE22=EW56</f>
        <v>1</v>
      </c>
      <c r="GI22" s="40" t="s">
        <v>640</v>
      </c>
      <c r="GJ22" s="41">
        <v>0</v>
      </c>
      <c r="GK22" s="42">
        <f t="shared" si="91"/>
        <v>0</v>
      </c>
      <c r="GL22" s="43">
        <f t="shared" si="92"/>
        <v>0</v>
      </c>
      <c r="GM22" s="44">
        <v>1</v>
      </c>
      <c r="GN22" s="343">
        <v>0</v>
      </c>
      <c r="GO22" s="45"/>
      <c r="GP22" s="11" t="s">
        <v>167</v>
      </c>
      <c r="GR22" s="145"/>
      <c r="GS22" s="175"/>
      <c r="GT22" s="147"/>
      <c r="GU22" s="175"/>
      <c r="GV22" s="147"/>
      <c r="GW22" s="175"/>
      <c r="GX22" s="147"/>
      <c r="GY22" s="175"/>
      <c r="GZ22" s="147"/>
      <c r="HA22" s="175"/>
      <c r="HB22" s="147"/>
      <c r="HC22" s="175"/>
      <c r="HD22" s="147"/>
      <c r="HE22" s="175"/>
      <c r="HF22" s="147"/>
      <c r="HG22" s="175"/>
      <c r="HH22" s="147"/>
      <c r="HI22" s="175"/>
      <c r="HJ22" s="147"/>
      <c r="HK22" s="175"/>
      <c r="HL22" s="147"/>
      <c r="HM22" s="175"/>
      <c r="HN22" s="147"/>
      <c r="HO22" s="175"/>
      <c r="HP22" s="147"/>
      <c r="HQ22" s="247"/>
      <c r="HR22" s="147"/>
    </row>
    <row r="23" spans="2:226" ht="14.4" customHeight="1" x14ac:dyDescent="0.3">
      <c r="C23" s="241"/>
      <c r="D23" s="242" t="s">
        <v>579</v>
      </c>
      <c r="E23" s="242"/>
      <c r="F23" s="241"/>
      <c r="G23" s="241"/>
      <c r="H23" s="241"/>
      <c r="I23" s="243" t="s">
        <v>168</v>
      </c>
      <c r="J23" s="243"/>
      <c r="R23" s="225">
        <f t="shared" si="5"/>
        <v>0</v>
      </c>
      <c r="S23" s="225">
        <f t="shared" si="6"/>
        <v>0</v>
      </c>
      <c r="T23" s="225">
        <f t="shared" si="7"/>
        <v>0</v>
      </c>
      <c r="U23" s="225">
        <f t="shared" si="8"/>
        <v>0</v>
      </c>
      <c r="V23" s="226" t="s">
        <v>597</v>
      </c>
      <c r="W23" s="160">
        <f t="shared" si="9"/>
        <v>0</v>
      </c>
      <c r="X23" s="227" t="e">
        <f t="shared" si="2"/>
        <v>#DIV/0!</v>
      </c>
      <c r="Y23" s="228"/>
      <c r="Z23" s="228"/>
      <c r="AA23" s="332">
        <v>0</v>
      </c>
      <c r="AB23" s="335">
        <v>0</v>
      </c>
      <c r="AC23" s="163"/>
      <c r="AD23" s="164" t="str">
        <f t="shared" ref="AD23:AD33" si="147">AD7</f>
        <v>Mayo</v>
      </c>
      <c r="AE23" s="244">
        <f>Tabla24[[#Totals],[Columna6]]</f>
        <v>0</v>
      </c>
      <c r="AF23" s="244" t="e">
        <f>Tabla2410[[#Totals],[Columna6]]</f>
        <v>#DIV/0!</v>
      </c>
      <c r="AG23" s="244" t="e">
        <f>Tabla24105[[#Totals],[Columna6]]</f>
        <v>#DIV/0!</v>
      </c>
      <c r="AH23" s="244" t="e">
        <f>Tabla241057[[#Totals],[Columna6]]</f>
        <v>#DIV/0!</v>
      </c>
      <c r="AI23" s="244" t="e">
        <f>Tabla24105711[[#Totals],[Columna6]]</f>
        <v>#DIV/0!</v>
      </c>
      <c r="AJ23" s="245" t="e">
        <f t="shared" ref="AJ23:AJ33" si="148">SUM(AE23:AI23)</f>
        <v>#DIV/0!</v>
      </c>
      <c r="AK23" s="167" t="e">
        <f t="shared" ref="AK23:AK34" si="149">AJ23/$AJ$34</f>
        <v>#DIV/0!</v>
      </c>
      <c r="AM23" s="228"/>
      <c r="AN23" s="228"/>
      <c r="AO23" s="227" t="e">
        <f>$X$21</f>
        <v>#DIV/0!</v>
      </c>
      <c r="AP23" s="95" t="str">
        <f t="shared" si="19"/>
        <v>C16</v>
      </c>
      <c r="AQ23" s="165">
        <f t="shared" si="20"/>
        <v>0</v>
      </c>
      <c r="AR23" s="165">
        <f t="shared" si="20"/>
        <v>0</v>
      </c>
      <c r="AS23" s="165">
        <f t="shared" si="20"/>
        <v>0</v>
      </c>
      <c r="AT23" s="165">
        <f t="shared" si="21"/>
        <v>0</v>
      </c>
      <c r="AU23" s="165">
        <f t="shared" si="22"/>
        <v>0</v>
      </c>
      <c r="AV23" s="165">
        <f t="shared" si="23"/>
        <v>0</v>
      </c>
      <c r="AW23" s="165">
        <f t="shared" si="24"/>
        <v>0</v>
      </c>
      <c r="AX23" s="165">
        <f t="shared" si="25"/>
        <v>0</v>
      </c>
      <c r="AY23" s="165">
        <f t="shared" si="26"/>
        <v>0</v>
      </c>
      <c r="AZ23" s="165">
        <f t="shared" si="27"/>
        <v>0</v>
      </c>
      <c r="BA23" s="165">
        <f t="shared" si="28"/>
        <v>0</v>
      </c>
      <c r="BB23" s="165">
        <f t="shared" si="29"/>
        <v>0</v>
      </c>
      <c r="BC23" s="165">
        <f t="shared" si="30"/>
        <v>0</v>
      </c>
      <c r="BD23" s="165">
        <f t="shared" si="31"/>
        <v>0</v>
      </c>
      <c r="BE23" s="165">
        <f t="shared" si="32"/>
        <v>0</v>
      </c>
      <c r="BG23" s="228"/>
      <c r="BH23" s="228"/>
      <c r="BI23" s="227" t="e">
        <f>$X$21</f>
        <v>#DIV/0!</v>
      </c>
      <c r="BJ23" s="95" t="str">
        <f>Tabla2[[#This Row],[Columna1]]</f>
        <v>C16</v>
      </c>
      <c r="BK23" s="165">
        <f>Tabla29[[#This Row],[Columna3]]/7</f>
        <v>0</v>
      </c>
      <c r="BL23" s="165">
        <f>Tabla29[[#This Row],[Columna4]]/4.2</f>
        <v>0</v>
      </c>
      <c r="BM23" s="165">
        <f>Tabla2[[#This Row],[Columna16]]</f>
        <v>0</v>
      </c>
      <c r="BN23" s="165" t="e">
        <f>(Tabla29[[#This Row],[Columna4]]*BN$5/$BE$5)*$BM$4</f>
        <v>#DIV/0!</v>
      </c>
      <c r="BO23" s="165" t="e">
        <f>(Tabla29[[#This Row],[Columna4]]*BO$5/$BE$5)*$BM$4</f>
        <v>#DIV/0!</v>
      </c>
      <c r="BP23" s="165" t="e">
        <f>(Tabla29[[#This Row],[Columna4]]*BP$5/$BE$5)*$BM$4</f>
        <v>#DIV/0!</v>
      </c>
      <c r="BQ23" s="165" t="e">
        <f>(Tabla29[[#This Row],[Columna4]]*BQ$5/$BE$5)*$BM$4</f>
        <v>#DIV/0!</v>
      </c>
      <c r="BR23" s="165" t="e">
        <f>(Tabla29[[#This Row],[Columna4]]*BR$5/$BE$5)*$BM$4</f>
        <v>#DIV/0!</v>
      </c>
      <c r="BS23" s="165" t="e">
        <f>(Tabla29[[#This Row],[Columna4]]*BS$5/$BE$5)*$BM$4</f>
        <v>#DIV/0!</v>
      </c>
      <c r="BT23" s="165" t="e">
        <f>(Tabla29[[#This Row],[Columna4]]*BT$5/$BE$5)*$BM$4</f>
        <v>#DIV/0!</v>
      </c>
      <c r="BU23" s="165" t="e">
        <f>(Tabla29[[#This Row],[Columna4]]*BU$5/$BE$5)*$BM$4</f>
        <v>#DIV/0!</v>
      </c>
      <c r="BV23" s="165" t="e">
        <f>(Tabla29[[#This Row],[Columna4]]*BV$5/$BE$5)*$BM$4</f>
        <v>#DIV/0!</v>
      </c>
      <c r="BW23" s="165" t="e">
        <f>(Tabla29[[#This Row],[Columna4]]*BW$5/$BE$5)*$BM$4</f>
        <v>#DIV/0!</v>
      </c>
      <c r="BX23" s="165" t="e">
        <f>(Tabla29[[#This Row],[Columna4]]*BX$5/$BE$5)*$BM$4</f>
        <v>#DIV/0!</v>
      </c>
      <c r="BY23" s="165" t="e">
        <f>(Tabla29[[#This Row],[Columna4]]*BY$5/$BE$5)*$BM$4</f>
        <v>#DIV/0!</v>
      </c>
      <c r="CA23" s="228"/>
      <c r="CB23" s="228"/>
      <c r="CC23" s="227" t="e">
        <f>$X$21</f>
        <v>#DIV/0!</v>
      </c>
      <c r="CD23" s="95" t="str">
        <f>Tabla2[[#This Row],[Columna1]]</f>
        <v>C16</v>
      </c>
      <c r="CE23" s="165" t="e">
        <f>Tabla292[[#This Row],[Columna3]]/7</f>
        <v>#DIV/0!</v>
      </c>
      <c r="CF23" s="165" t="e">
        <f>Tabla292[[#This Row],[Columna4]]/4.2</f>
        <v>#DIV/0!</v>
      </c>
      <c r="CG23" s="165" t="e">
        <f>Tabla29[[#This Row],[Columna16]]</f>
        <v>#DIV/0!</v>
      </c>
      <c r="CH23" s="165" t="e">
        <f>(Tabla292[[#This Row],[Columna4]]*CH$5/$BY$5)*$CG$4</f>
        <v>#DIV/0!</v>
      </c>
      <c r="CI23" s="165" t="e">
        <f>(Tabla292[[#This Row],[Columna4]]*CI$5/$BY$5)*$CG$4</f>
        <v>#DIV/0!</v>
      </c>
      <c r="CJ23" s="165" t="e">
        <f>(Tabla292[[#This Row],[Columna4]]*CJ$5/$BY$5)*$CG$4</f>
        <v>#DIV/0!</v>
      </c>
      <c r="CK23" s="165" t="e">
        <f>(Tabla292[[#This Row],[Columna4]]*CK$5/$BY$5)*$CG$4</f>
        <v>#DIV/0!</v>
      </c>
      <c r="CL23" s="165" t="e">
        <f>(Tabla292[[#This Row],[Columna4]]*CL$5/$BY$5)*$CG$4</f>
        <v>#DIV/0!</v>
      </c>
      <c r="CM23" s="165" t="e">
        <f>(Tabla292[[#This Row],[Columna4]]*CM$5/$BY$5)*$CG$4</f>
        <v>#DIV/0!</v>
      </c>
      <c r="CN23" s="165" t="e">
        <f>(Tabla292[[#This Row],[Columna4]]*CN$5/$BY$5)*$CG$4</f>
        <v>#DIV/0!</v>
      </c>
      <c r="CO23" s="165" t="e">
        <f>(Tabla292[[#This Row],[Columna4]]*CO$5/$BY$5)*$CG$4</f>
        <v>#DIV/0!</v>
      </c>
      <c r="CP23" s="165" t="e">
        <f>(Tabla292[[#This Row],[Columna4]]*CP$5/$BY$5)*$CG$4</f>
        <v>#DIV/0!</v>
      </c>
      <c r="CQ23" s="165" t="e">
        <f>(Tabla292[[#This Row],[Columna4]]*CQ$5/$BY$5)*$CG$4</f>
        <v>#DIV/0!</v>
      </c>
      <c r="CR23" s="165" t="e">
        <f>(Tabla292[[#This Row],[Columna4]]*CR$5/$BY$5)*$CG$4</f>
        <v>#DIV/0!</v>
      </c>
      <c r="CS23" s="165" t="e">
        <f>(Tabla292[[#This Row],[Columna4]]*CS$5/$BY$5)*$CG$4</f>
        <v>#DIV/0!</v>
      </c>
      <c r="CU23" s="228"/>
      <c r="CV23" s="228"/>
      <c r="CW23" s="227" t="e">
        <f>$X$21</f>
        <v>#DIV/0!</v>
      </c>
      <c r="CX23" s="95" t="str">
        <f>Tabla2[[#This Row],[Columna1]]</f>
        <v>C16</v>
      </c>
      <c r="CY23" s="165" t="e">
        <f>Tabla2926[[#This Row],[Columna3]]/7</f>
        <v>#DIV/0!</v>
      </c>
      <c r="CZ23" s="165" t="e">
        <f>Tabla2926[[#This Row],[Columna4]]/4.2</f>
        <v>#DIV/0!</v>
      </c>
      <c r="DA23" s="165" t="e">
        <f>Tabla292[[#This Row],[Columna16]]</f>
        <v>#DIV/0!</v>
      </c>
      <c r="DB23" s="165" t="e">
        <f>(Tabla2926[[#This Row],[Columna4]]*DB$5/$CS$5)*$DA$4</f>
        <v>#DIV/0!</v>
      </c>
      <c r="DC23" s="165" t="e">
        <f>(Tabla2926[[#This Row],[Columna4]]*DC$5/$CS$5)*$DA$4</f>
        <v>#DIV/0!</v>
      </c>
      <c r="DD23" s="165" t="e">
        <f>(Tabla2926[[#This Row],[Columna4]]*DD$5/$CS$5)*$DA$4</f>
        <v>#DIV/0!</v>
      </c>
      <c r="DE23" s="165" t="e">
        <f>(Tabla2926[[#This Row],[Columna4]]*DE$5/$CS$5)*$DA$4</f>
        <v>#DIV/0!</v>
      </c>
      <c r="DF23" s="165" t="e">
        <f>(Tabla2926[[#This Row],[Columna4]]*DF$5/$CS$5)*$DA$4</f>
        <v>#DIV/0!</v>
      </c>
      <c r="DG23" s="165" t="e">
        <f>(Tabla2926[[#This Row],[Columna4]]*DG$5/$CS$5)*$DA$4</f>
        <v>#DIV/0!</v>
      </c>
      <c r="DH23" s="165" t="e">
        <f>(Tabla2926[[#This Row],[Columna4]]*DH$5/$CS$5)*$DA$4</f>
        <v>#DIV/0!</v>
      </c>
      <c r="DI23" s="165" t="e">
        <f>(Tabla2926[[#This Row],[Columna4]]*DI$5/$CS$5)*$DA$4</f>
        <v>#DIV/0!</v>
      </c>
      <c r="DJ23" s="165" t="e">
        <f>(Tabla2926[[#This Row],[Columna4]]*DJ$5/$CS$5)*$DA$4</f>
        <v>#DIV/0!</v>
      </c>
      <c r="DK23" s="165" t="e">
        <f>(Tabla2926[[#This Row],[Columna4]]*DK$5/$CS$5)*$DA$4</f>
        <v>#DIV/0!</v>
      </c>
      <c r="DL23" s="165" t="e">
        <f>(Tabla2926[[#This Row],[Columna4]]*DL$5/$CS$5)*$DA$4</f>
        <v>#DIV/0!</v>
      </c>
      <c r="DM23" s="165" t="e">
        <f>(Tabla2926[[#This Row],[Columna4]]*DM$5/$CS$5)*$DA$4</f>
        <v>#DIV/0!</v>
      </c>
      <c r="DO23" s="228"/>
      <c r="DP23" s="228"/>
      <c r="DQ23" s="227" t="e">
        <f>$X$21</f>
        <v>#DIV/0!</v>
      </c>
      <c r="DR23" s="95" t="str">
        <f>Tabla2[[#This Row],[Columna1]]</f>
        <v>C16</v>
      </c>
      <c r="DS23" s="165" t="e">
        <f>Tabla29268[[#This Row],[Columna3]]/7</f>
        <v>#DIV/0!</v>
      </c>
      <c r="DT23" s="165" t="e">
        <f>Tabla29268[[#This Row],[Columna4]]/4.2</f>
        <v>#DIV/0!</v>
      </c>
      <c r="DU23" s="165" t="e">
        <f>Tabla2926[[#This Row],[Columna16]]</f>
        <v>#DIV/0!</v>
      </c>
      <c r="DV23" s="165" t="e">
        <f>(Tabla29268[[#This Row],[Columna4]]*DV$5/$DM$5)*$DU$4</f>
        <v>#DIV/0!</v>
      </c>
      <c r="DW23" s="165" t="e">
        <f>(Tabla29268[[#This Row],[Columna4]]*DW$5/$DM$5)*$DU$4</f>
        <v>#DIV/0!</v>
      </c>
      <c r="DX23" s="165" t="e">
        <f>(Tabla29268[[#This Row],[Columna4]]*DX$5/$DM$5)*$DU$4</f>
        <v>#DIV/0!</v>
      </c>
      <c r="DY23" s="165" t="e">
        <f>(Tabla29268[[#This Row],[Columna4]]*DY$5/$DM$5)*$DU$4</f>
        <v>#DIV/0!</v>
      </c>
      <c r="DZ23" s="165" t="e">
        <f>(Tabla29268[[#This Row],[Columna4]]*DZ$5/$DM$5)*$DU$4</f>
        <v>#DIV/0!</v>
      </c>
      <c r="EA23" s="165" t="e">
        <f>(Tabla29268[[#This Row],[Columna4]]*EA$5/$DM$5)*$DU$4</f>
        <v>#DIV/0!</v>
      </c>
      <c r="EB23" s="165" t="e">
        <f>(Tabla29268[[#This Row],[Columna4]]*EB$5/$DM$5)*$DU$4</f>
        <v>#DIV/0!</v>
      </c>
      <c r="EC23" s="165" t="e">
        <f>(Tabla29268[[#This Row],[Columna4]]*EC$5/$DM$5)*$DU$4</f>
        <v>#DIV/0!</v>
      </c>
      <c r="ED23" s="165" t="e">
        <f>(Tabla29268[[#This Row],[Columna4]]*ED$5/$DM$5)*$DU$4</f>
        <v>#DIV/0!</v>
      </c>
      <c r="EE23" s="165" t="e">
        <f>(Tabla29268[[#This Row],[Columna4]]*EE$5/$DM$5)*$DU$4</f>
        <v>#DIV/0!</v>
      </c>
      <c r="EF23" s="165" t="e">
        <f>(Tabla29268[[#This Row],[Columna4]]*EF$5/$DM$5)*$DU$4</f>
        <v>#DIV/0!</v>
      </c>
      <c r="EG23" s="165" t="e">
        <f>(Tabla29268[[#This Row],[Columna4]]*EG$5/$DM$5)*$DU$4</f>
        <v>#DIV/0!</v>
      </c>
      <c r="EJ23" s="216" t="s">
        <v>169</v>
      </c>
      <c r="EK23" s="224">
        <f>EK167</f>
        <v>-1.6666666666666666E-2</v>
      </c>
      <c r="EL23" s="224">
        <f t="shared" ref="EL23:EV23" si="150">EL167</f>
        <v>-1.6666666666666666E-2</v>
      </c>
      <c r="EM23" s="224">
        <f t="shared" si="150"/>
        <v>-1.6666666666666666E-2</v>
      </c>
      <c r="EN23" s="224">
        <f t="shared" si="150"/>
        <v>-1.6666666666666666E-2</v>
      </c>
      <c r="EO23" s="224">
        <f t="shared" si="150"/>
        <v>-1.6666666666666666E-2</v>
      </c>
      <c r="EP23" s="224">
        <f t="shared" si="150"/>
        <v>-1.6666666666666666E-2</v>
      </c>
      <c r="EQ23" s="224">
        <f t="shared" si="150"/>
        <v>-1.6666666666666666E-2</v>
      </c>
      <c r="ER23" s="224">
        <f t="shared" si="150"/>
        <v>-1.6666666666666666E-2</v>
      </c>
      <c r="ES23" s="224">
        <f t="shared" si="150"/>
        <v>-1.6666666666666666E-2</v>
      </c>
      <c r="ET23" s="224">
        <f t="shared" si="150"/>
        <v>-1.6666666666666666E-2</v>
      </c>
      <c r="EU23" s="224">
        <f t="shared" si="150"/>
        <v>-1.6666666666666666E-2</v>
      </c>
      <c r="EV23" s="224">
        <f t="shared" si="150"/>
        <v>-1.6666666666666666E-2</v>
      </c>
      <c r="EW23" s="171">
        <f t="shared" ref="EW23" si="151">SUM(EK23:EV23)</f>
        <v>-0.19999999999999998</v>
      </c>
      <c r="EX23" s="123" t="e">
        <f>EW23/$EW$6</f>
        <v>#DIV/0!</v>
      </c>
      <c r="FA23" s="216" t="s">
        <v>170</v>
      </c>
      <c r="FB23" s="224">
        <f>EK23</f>
        <v>-1.6666666666666666E-2</v>
      </c>
      <c r="FC23" s="224">
        <f t="shared" ref="FC23:FM23" si="152">EL23</f>
        <v>-1.6666666666666666E-2</v>
      </c>
      <c r="FD23" s="224">
        <f t="shared" si="152"/>
        <v>-1.6666666666666666E-2</v>
      </c>
      <c r="FE23" s="224">
        <f t="shared" si="152"/>
        <v>-1.6666666666666666E-2</v>
      </c>
      <c r="FF23" s="224">
        <f t="shared" si="152"/>
        <v>-1.6666666666666666E-2</v>
      </c>
      <c r="FG23" s="224">
        <f t="shared" si="152"/>
        <v>-1.6666666666666666E-2</v>
      </c>
      <c r="FH23" s="224">
        <f t="shared" si="152"/>
        <v>-1.6666666666666666E-2</v>
      </c>
      <c r="FI23" s="224">
        <f t="shared" si="152"/>
        <v>-1.6666666666666666E-2</v>
      </c>
      <c r="FJ23" s="224">
        <f t="shared" si="152"/>
        <v>-1.6666666666666666E-2</v>
      </c>
      <c r="FK23" s="224">
        <f t="shared" si="152"/>
        <v>-1.6666666666666666E-2</v>
      </c>
      <c r="FL23" s="224">
        <f t="shared" si="152"/>
        <v>-1.6666666666666666E-2</v>
      </c>
      <c r="FM23" s="224">
        <f t="shared" si="152"/>
        <v>-1.6666666666666666E-2</v>
      </c>
      <c r="FN23" s="171">
        <f t="shared" ref="FN23" si="153">SUM(FB23:FM23)</f>
        <v>-0.19999999999999998</v>
      </c>
      <c r="FO23" s="124" t="e">
        <f>FN23/$FN$6</f>
        <v>#DIV/0!</v>
      </c>
      <c r="FQ23" s="103">
        <f t="shared" si="133"/>
        <v>14</v>
      </c>
      <c r="FR23" s="211" t="s">
        <v>171</v>
      </c>
      <c r="FS23" s="212">
        <f t="shared" ref="FS23:GD23" si="154">EK63</f>
        <v>0</v>
      </c>
      <c r="FT23" s="212">
        <f t="shared" si="154"/>
        <v>0</v>
      </c>
      <c r="FU23" s="212">
        <f t="shared" si="154"/>
        <v>0</v>
      </c>
      <c r="FV23" s="212">
        <f t="shared" si="154"/>
        <v>0</v>
      </c>
      <c r="FW23" s="212">
        <f t="shared" si="154"/>
        <v>0</v>
      </c>
      <c r="FX23" s="212">
        <f t="shared" si="154"/>
        <v>0</v>
      </c>
      <c r="FY23" s="212">
        <f t="shared" si="154"/>
        <v>0</v>
      </c>
      <c r="FZ23" s="212">
        <f t="shared" si="154"/>
        <v>0</v>
      </c>
      <c r="GA23" s="212">
        <f t="shared" si="154"/>
        <v>0</v>
      </c>
      <c r="GB23" s="212">
        <f t="shared" si="154"/>
        <v>0</v>
      </c>
      <c r="GC23" s="212">
        <f t="shared" si="154"/>
        <v>0</v>
      </c>
      <c r="GD23" s="212">
        <f t="shared" si="154"/>
        <v>0</v>
      </c>
      <c r="GE23" s="188">
        <f t="shared" si="127"/>
        <v>0</v>
      </c>
      <c r="GF23" s="189" t="e">
        <f t="shared" si="55"/>
        <v>#DIV/0!</v>
      </c>
      <c r="GG23" s="97" t="b">
        <f>GE23=EW63</f>
        <v>1</v>
      </c>
      <c r="GI23" s="40" t="s">
        <v>641</v>
      </c>
      <c r="GJ23" s="41">
        <v>0</v>
      </c>
      <c r="GK23" s="42">
        <f t="shared" si="91"/>
        <v>0</v>
      </c>
      <c r="GL23" s="43">
        <f t="shared" si="92"/>
        <v>0</v>
      </c>
      <c r="GM23" s="44">
        <v>1</v>
      </c>
      <c r="GN23" s="343">
        <v>0</v>
      </c>
      <c r="GO23" s="45"/>
      <c r="GP23" s="28">
        <f>GK59+GK61+GK62+GK63+GK64+GK65</f>
        <v>0</v>
      </c>
      <c r="GR23" s="190" t="s">
        <v>172</v>
      </c>
      <c r="GS23" s="175"/>
      <c r="GT23" s="213" t="e">
        <f>GS23/GS$9</f>
        <v>#DIV/0!</v>
      </c>
      <c r="GU23" s="175"/>
      <c r="GV23" s="213" t="e">
        <f t="shared" ref="GV23" si="155">GU23/GU$9</f>
        <v>#DIV/0!</v>
      </c>
      <c r="GW23" s="175"/>
      <c r="GX23" s="213" t="e">
        <f t="shared" ref="GX23" si="156">GW23/GW$9</f>
        <v>#DIV/0!</v>
      </c>
      <c r="GY23" s="175"/>
      <c r="GZ23" s="213" t="e">
        <f t="shared" ref="GZ23" si="157">GY23/GY$9</f>
        <v>#DIV/0!</v>
      </c>
      <c r="HA23" s="175"/>
      <c r="HB23" s="213" t="e">
        <f t="shared" ref="HB23" si="158">HA23/HA$9</f>
        <v>#DIV/0!</v>
      </c>
      <c r="HC23" s="175"/>
      <c r="HD23" s="213" t="e">
        <f t="shared" ref="HD23" si="159">HC23/HC$9</f>
        <v>#DIV/0!</v>
      </c>
      <c r="HE23" s="175"/>
      <c r="HF23" s="213" t="e">
        <f t="shared" ref="HF23" si="160">HE23/HE$9</f>
        <v>#DIV/0!</v>
      </c>
      <c r="HG23" s="175"/>
      <c r="HH23" s="213" t="e">
        <f t="shared" ref="HH23" si="161">HG23/HG$9</f>
        <v>#DIV/0!</v>
      </c>
      <c r="HI23" s="175"/>
      <c r="HJ23" s="213" t="e">
        <f t="shared" ref="HJ23" si="162">HI23/HI$9</f>
        <v>#DIV/0!</v>
      </c>
      <c r="HK23" s="175"/>
      <c r="HL23" s="213" t="e">
        <f t="shared" ref="HL23" si="163">HK23/HK$9</f>
        <v>#DIV/0!</v>
      </c>
      <c r="HM23" s="175"/>
      <c r="HN23" s="213" t="e">
        <f t="shared" ref="HN23" si="164">HM23/HM$9</f>
        <v>#DIV/0!</v>
      </c>
      <c r="HO23" s="175"/>
      <c r="HP23" s="213" t="e">
        <f t="shared" ref="HP23" si="165">HO23/HO$9</f>
        <v>#DIV/0!</v>
      </c>
      <c r="HQ23" s="193">
        <f>GS23+GU23+GW23+GY23+HA23+HC23+HE23+HG23+HI23+HK23+HM23+HO23</f>
        <v>0</v>
      </c>
      <c r="HR23" s="192" t="e">
        <f>HQ23/$HQ$7</f>
        <v>#DIV/0!</v>
      </c>
    </row>
    <row r="24" spans="2:226" ht="14.4" customHeight="1" x14ac:dyDescent="0.3">
      <c r="C24" s="176" t="s">
        <v>98</v>
      </c>
      <c r="D24" s="176" t="s">
        <v>99</v>
      </c>
      <c r="E24" s="176" t="s">
        <v>173</v>
      </c>
      <c r="F24" s="176" t="s">
        <v>174</v>
      </c>
      <c r="G24" s="176" t="s">
        <v>175</v>
      </c>
      <c r="I24" s="127" t="s">
        <v>176</v>
      </c>
      <c r="J24" s="330">
        <v>0.45</v>
      </c>
      <c r="O24" s="94" t="s">
        <v>177</v>
      </c>
      <c r="R24" s="225">
        <f t="shared" si="5"/>
        <v>0</v>
      </c>
      <c r="S24" s="225">
        <f t="shared" si="6"/>
        <v>0</v>
      </c>
      <c r="T24" s="225">
        <f t="shared" si="7"/>
        <v>0</v>
      </c>
      <c r="U24" s="225">
        <f t="shared" si="8"/>
        <v>0</v>
      </c>
      <c r="V24" s="226" t="s">
        <v>598</v>
      </c>
      <c r="W24" s="160">
        <f t="shared" si="9"/>
        <v>0</v>
      </c>
      <c r="X24" s="227" t="e">
        <f t="shared" si="2"/>
        <v>#DIV/0!</v>
      </c>
      <c r="Y24" s="228"/>
      <c r="Z24" s="228"/>
      <c r="AA24" s="332">
        <v>0</v>
      </c>
      <c r="AB24" s="335">
        <v>0</v>
      </c>
      <c r="AC24" s="163"/>
      <c r="AD24" s="164" t="str">
        <f t="shared" si="147"/>
        <v>Junio</v>
      </c>
      <c r="AE24" s="244">
        <f>Tabla24[[#Totals],[Columna7]]</f>
        <v>0</v>
      </c>
      <c r="AF24" s="244" t="e">
        <f>Tabla2410[[#Totals],[Columna7]]</f>
        <v>#DIV/0!</v>
      </c>
      <c r="AG24" s="244" t="e">
        <f>Tabla24105[[#Totals],[Columna7]]</f>
        <v>#DIV/0!</v>
      </c>
      <c r="AH24" s="244" t="e">
        <f>Tabla241057[[#Totals],[Columna7]]</f>
        <v>#DIV/0!</v>
      </c>
      <c r="AI24" s="244" t="e">
        <f>Tabla24105711[[#Totals],[Columna7]]</f>
        <v>#DIV/0!</v>
      </c>
      <c r="AJ24" s="245" t="e">
        <f t="shared" si="148"/>
        <v>#DIV/0!</v>
      </c>
      <c r="AK24" s="167" t="e">
        <f t="shared" si="149"/>
        <v>#DIV/0!</v>
      </c>
      <c r="AM24" s="228"/>
      <c r="AN24" s="228"/>
      <c r="AO24" s="227" t="e">
        <f>$X$22</f>
        <v>#DIV/0!</v>
      </c>
      <c r="AP24" s="95" t="str">
        <f t="shared" si="19"/>
        <v>C17</v>
      </c>
      <c r="AQ24" s="165">
        <f t="shared" si="20"/>
        <v>0</v>
      </c>
      <c r="AR24" s="165">
        <f t="shared" si="20"/>
        <v>0</v>
      </c>
      <c r="AS24" s="165">
        <f t="shared" si="20"/>
        <v>0</v>
      </c>
      <c r="AT24" s="165">
        <f t="shared" si="21"/>
        <v>0</v>
      </c>
      <c r="AU24" s="165">
        <f t="shared" si="22"/>
        <v>0</v>
      </c>
      <c r="AV24" s="165">
        <f t="shared" si="23"/>
        <v>0</v>
      </c>
      <c r="AW24" s="165">
        <f t="shared" si="24"/>
        <v>0</v>
      </c>
      <c r="AX24" s="165">
        <f t="shared" si="25"/>
        <v>0</v>
      </c>
      <c r="AY24" s="165">
        <f t="shared" si="26"/>
        <v>0</v>
      </c>
      <c r="AZ24" s="165">
        <f t="shared" si="27"/>
        <v>0</v>
      </c>
      <c r="BA24" s="165">
        <f t="shared" si="28"/>
        <v>0</v>
      </c>
      <c r="BB24" s="165">
        <f t="shared" si="29"/>
        <v>0</v>
      </c>
      <c r="BC24" s="165">
        <f t="shared" si="30"/>
        <v>0</v>
      </c>
      <c r="BD24" s="165">
        <f t="shared" si="31"/>
        <v>0</v>
      </c>
      <c r="BE24" s="165">
        <f t="shared" si="32"/>
        <v>0</v>
      </c>
      <c r="BG24" s="228"/>
      <c r="BH24" s="228"/>
      <c r="BI24" s="227" t="e">
        <f>$X$22</f>
        <v>#DIV/0!</v>
      </c>
      <c r="BJ24" s="95" t="str">
        <f>Tabla2[[#This Row],[Columna1]]</f>
        <v>C17</v>
      </c>
      <c r="BK24" s="165">
        <f>Tabla29[[#This Row],[Columna3]]/7</f>
        <v>0</v>
      </c>
      <c r="BL24" s="165">
        <f>Tabla29[[#This Row],[Columna4]]/4.2</f>
        <v>0</v>
      </c>
      <c r="BM24" s="165">
        <f>Tabla2[[#This Row],[Columna16]]</f>
        <v>0</v>
      </c>
      <c r="BN24" s="165" t="e">
        <f>(Tabla29[[#This Row],[Columna4]]*BN$5/$BE$5)*$BM$4</f>
        <v>#DIV/0!</v>
      </c>
      <c r="BO24" s="165" t="e">
        <f>(Tabla29[[#This Row],[Columna4]]*BO$5/$BE$5)*$BM$4</f>
        <v>#DIV/0!</v>
      </c>
      <c r="BP24" s="165" t="e">
        <f>(Tabla29[[#This Row],[Columna4]]*BP$5/$BE$5)*$BM$4</f>
        <v>#DIV/0!</v>
      </c>
      <c r="BQ24" s="165" t="e">
        <f>(Tabla29[[#This Row],[Columna4]]*BQ$5/$BE$5)*$BM$4</f>
        <v>#DIV/0!</v>
      </c>
      <c r="BR24" s="165" t="e">
        <f>(Tabla29[[#This Row],[Columna4]]*BR$5/$BE$5)*$BM$4</f>
        <v>#DIV/0!</v>
      </c>
      <c r="BS24" s="165" t="e">
        <f>(Tabla29[[#This Row],[Columna4]]*BS$5/$BE$5)*$BM$4</f>
        <v>#DIV/0!</v>
      </c>
      <c r="BT24" s="165" t="e">
        <f>(Tabla29[[#This Row],[Columna4]]*BT$5/$BE$5)*$BM$4</f>
        <v>#DIV/0!</v>
      </c>
      <c r="BU24" s="165" t="e">
        <f>(Tabla29[[#This Row],[Columna4]]*BU$5/$BE$5)*$BM$4</f>
        <v>#DIV/0!</v>
      </c>
      <c r="BV24" s="165" t="e">
        <f>(Tabla29[[#This Row],[Columna4]]*BV$5/$BE$5)*$BM$4</f>
        <v>#DIV/0!</v>
      </c>
      <c r="BW24" s="165" t="e">
        <f>(Tabla29[[#This Row],[Columna4]]*BW$5/$BE$5)*$BM$4</f>
        <v>#DIV/0!</v>
      </c>
      <c r="BX24" s="165" t="e">
        <f>(Tabla29[[#This Row],[Columna4]]*BX$5/$BE$5)*$BM$4</f>
        <v>#DIV/0!</v>
      </c>
      <c r="BY24" s="165" t="e">
        <f>(Tabla29[[#This Row],[Columna4]]*BY$5/$BE$5)*$BM$4</f>
        <v>#DIV/0!</v>
      </c>
      <c r="CA24" s="228"/>
      <c r="CB24" s="228"/>
      <c r="CC24" s="227" t="e">
        <f>$X$22</f>
        <v>#DIV/0!</v>
      </c>
      <c r="CD24" s="95" t="str">
        <f>Tabla2[[#This Row],[Columna1]]</f>
        <v>C17</v>
      </c>
      <c r="CE24" s="165" t="e">
        <f>Tabla292[[#This Row],[Columna3]]/7</f>
        <v>#DIV/0!</v>
      </c>
      <c r="CF24" s="165" t="e">
        <f>Tabla292[[#This Row],[Columna4]]/4.2</f>
        <v>#DIV/0!</v>
      </c>
      <c r="CG24" s="165" t="e">
        <f>Tabla29[[#This Row],[Columna16]]</f>
        <v>#DIV/0!</v>
      </c>
      <c r="CH24" s="165" t="e">
        <f>(Tabla292[[#This Row],[Columna4]]*CH$5/$BY$5)*$CG$4</f>
        <v>#DIV/0!</v>
      </c>
      <c r="CI24" s="165" t="e">
        <f>(Tabla292[[#This Row],[Columna4]]*CI$5/$BY$5)*$CG$4</f>
        <v>#DIV/0!</v>
      </c>
      <c r="CJ24" s="165" t="e">
        <f>(Tabla292[[#This Row],[Columna4]]*CJ$5/$BY$5)*$CG$4</f>
        <v>#DIV/0!</v>
      </c>
      <c r="CK24" s="165" t="e">
        <f>(Tabla292[[#This Row],[Columna4]]*CK$5/$BY$5)*$CG$4</f>
        <v>#DIV/0!</v>
      </c>
      <c r="CL24" s="165" t="e">
        <f>(Tabla292[[#This Row],[Columna4]]*CL$5/$BY$5)*$CG$4</f>
        <v>#DIV/0!</v>
      </c>
      <c r="CM24" s="165" t="e">
        <f>(Tabla292[[#This Row],[Columna4]]*CM$5/$BY$5)*$CG$4</f>
        <v>#DIV/0!</v>
      </c>
      <c r="CN24" s="165" t="e">
        <f>(Tabla292[[#This Row],[Columna4]]*CN$5/$BY$5)*$CG$4</f>
        <v>#DIV/0!</v>
      </c>
      <c r="CO24" s="165" t="e">
        <f>(Tabla292[[#This Row],[Columna4]]*CO$5/$BY$5)*$CG$4</f>
        <v>#DIV/0!</v>
      </c>
      <c r="CP24" s="165" t="e">
        <f>(Tabla292[[#This Row],[Columna4]]*CP$5/$BY$5)*$CG$4</f>
        <v>#DIV/0!</v>
      </c>
      <c r="CQ24" s="165" t="e">
        <f>(Tabla292[[#This Row],[Columna4]]*CQ$5/$BY$5)*$CG$4</f>
        <v>#DIV/0!</v>
      </c>
      <c r="CR24" s="165" t="e">
        <f>(Tabla292[[#This Row],[Columna4]]*CR$5/$BY$5)*$CG$4</f>
        <v>#DIV/0!</v>
      </c>
      <c r="CS24" s="165" t="e">
        <f>(Tabla292[[#This Row],[Columna4]]*CS$5/$BY$5)*$CG$4</f>
        <v>#DIV/0!</v>
      </c>
      <c r="CU24" s="228"/>
      <c r="CV24" s="228"/>
      <c r="CW24" s="227" t="e">
        <f>$X$22</f>
        <v>#DIV/0!</v>
      </c>
      <c r="CX24" s="95" t="str">
        <f>Tabla2[[#This Row],[Columna1]]</f>
        <v>C17</v>
      </c>
      <c r="CY24" s="165" t="e">
        <f>Tabla2926[[#This Row],[Columna3]]/7</f>
        <v>#DIV/0!</v>
      </c>
      <c r="CZ24" s="165" t="e">
        <f>Tabla2926[[#This Row],[Columna4]]/4.2</f>
        <v>#DIV/0!</v>
      </c>
      <c r="DA24" s="165" t="e">
        <f>Tabla292[[#This Row],[Columna16]]</f>
        <v>#DIV/0!</v>
      </c>
      <c r="DB24" s="165" t="e">
        <f>(Tabla2926[[#This Row],[Columna4]]*DB$5/$CS$5)*$DA$4</f>
        <v>#DIV/0!</v>
      </c>
      <c r="DC24" s="165" t="e">
        <f>(Tabla2926[[#This Row],[Columna4]]*DC$5/$CS$5)*$DA$4</f>
        <v>#DIV/0!</v>
      </c>
      <c r="DD24" s="165" t="e">
        <f>(Tabla2926[[#This Row],[Columna4]]*DD$5/$CS$5)*$DA$4</f>
        <v>#DIV/0!</v>
      </c>
      <c r="DE24" s="165" t="e">
        <f>(Tabla2926[[#This Row],[Columna4]]*DE$5/$CS$5)*$DA$4</f>
        <v>#DIV/0!</v>
      </c>
      <c r="DF24" s="165" t="e">
        <f>(Tabla2926[[#This Row],[Columna4]]*DF$5/$CS$5)*$DA$4</f>
        <v>#DIV/0!</v>
      </c>
      <c r="DG24" s="165" t="e">
        <f>(Tabla2926[[#This Row],[Columna4]]*DG$5/$CS$5)*$DA$4</f>
        <v>#DIV/0!</v>
      </c>
      <c r="DH24" s="165" t="e">
        <f>(Tabla2926[[#This Row],[Columna4]]*DH$5/$CS$5)*$DA$4</f>
        <v>#DIV/0!</v>
      </c>
      <c r="DI24" s="165" t="e">
        <f>(Tabla2926[[#This Row],[Columna4]]*DI$5/$CS$5)*$DA$4</f>
        <v>#DIV/0!</v>
      </c>
      <c r="DJ24" s="165" t="e">
        <f>(Tabla2926[[#This Row],[Columna4]]*DJ$5/$CS$5)*$DA$4</f>
        <v>#DIV/0!</v>
      </c>
      <c r="DK24" s="165" t="e">
        <f>(Tabla2926[[#This Row],[Columna4]]*DK$5/$CS$5)*$DA$4</f>
        <v>#DIV/0!</v>
      </c>
      <c r="DL24" s="165" t="e">
        <f>(Tabla2926[[#This Row],[Columna4]]*DL$5/$CS$5)*$DA$4</f>
        <v>#DIV/0!</v>
      </c>
      <c r="DM24" s="165" t="e">
        <f>(Tabla2926[[#This Row],[Columna4]]*DM$5/$CS$5)*$DA$4</f>
        <v>#DIV/0!</v>
      </c>
      <c r="DO24" s="228"/>
      <c r="DP24" s="228"/>
      <c r="DQ24" s="227" t="e">
        <f>$X$22</f>
        <v>#DIV/0!</v>
      </c>
      <c r="DR24" s="95" t="str">
        <f>Tabla2[[#This Row],[Columna1]]</f>
        <v>C17</v>
      </c>
      <c r="DS24" s="165" t="e">
        <f>Tabla29268[[#This Row],[Columna3]]/7</f>
        <v>#DIV/0!</v>
      </c>
      <c r="DT24" s="165" t="e">
        <f>Tabla29268[[#This Row],[Columna4]]/4.2</f>
        <v>#DIV/0!</v>
      </c>
      <c r="DU24" s="165" t="e">
        <f>Tabla2926[[#This Row],[Columna16]]</f>
        <v>#DIV/0!</v>
      </c>
      <c r="DV24" s="165" t="e">
        <f>(Tabla29268[[#This Row],[Columna4]]*DV$5/$DM$5)*$DU$4</f>
        <v>#DIV/0!</v>
      </c>
      <c r="DW24" s="165" t="e">
        <f>(Tabla29268[[#This Row],[Columna4]]*DW$5/$DM$5)*$DU$4</f>
        <v>#DIV/0!</v>
      </c>
      <c r="DX24" s="165" t="e">
        <f>(Tabla29268[[#This Row],[Columna4]]*DX$5/$DM$5)*$DU$4</f>
        <v>#DIV/0!</v>
      </c>
      <c r="DY24" s="165" t="e">
        <f>(Tabla29268[[#This Row],[Columna4]]*DY$5/$DM$5)*$DU$4</f>
        <v>#DIV/0!</v>
      </c>
      <c r="DZ24" s="165" t="e">
        <f>(Tabla29268[[#This Row],[Columna4]]*DZ$5/$DM$5)*$DU$4</f>
        <v>#DIV/0!</v>
      </c>
      <c r="EA24" s="165" t="e">
        <f>(Tabla29268[[#This Row],[Columna4]]*EA$5/$DM$5)*$DU$4</f>
        <v>#DIV/0!</v>
      </c>
      <c r="EB24" s="165" t="e">
        <f>(Tabla29268[[#This Row],[Columna4]]*EB$5/$DM$5)*$DU$4</f>
        <v>#DIV/0!</v>
      </c>
      <c r="EC24" s="165" t="e">
        <f>(Tabla29268[[#This Row],[Columna4]]*EC$5/$DM$5)*$DU$4</f>
        <v>#DIV/0!</v>
      </c>
      <c r="ED24" s="165" t="e">
        <f>(Tabla29268[[#This Row],[Columna4]]*ED$5/$DM$5)*$DU$4</f>
        <v>#DIV/0!</v>
      </c>
      <c r="EE24" s="165" t="e">
        <f>(Tabla29268[[#This Row],[Columna4]]*EE$5/$DM$5)*$DU$4</f>
        <v>#DIV/0!</v>
      </c>
      <c r="EF24" s="165" t="e">
        <f>(Tabla29268[[#This Row],[Columna4]]*EF$5/$DM$5)*$DU$4</f>
        <v>#DIV/0!</v>
      </c>
      <c r="EG24" s="165" t="e">
        <f>(Tabla29268[[#This Row],[Columna4]]*EG$5/$DM$5)*$DU$4</f>
        <v>#DIV/0!</v>
      </c>
      <c r="EL24" s="210"/>
      <c r="EM24" s="210"/>
      <c r="EN24" s="210"/>
      <c r="EO24" s="210"/>
      <c r="EP24" s="210"/>
      <c r="EQ24" s="210"/>
      <c r="ER24" s="210"/>
      <c r="ES24" s="210"/>
      <c r="ET24" s="210"/>
      <c r="EU24" s="210"/>
      <c r="EV24" s="210"/>
      <c r="EX24" s="123"/>
      <c r="FC24" s="210"/>
      <c r="FD24" s="210"/>
      <c r="FE24" s="210"/>
      <c r="FF24" s="210"/>
      <c r="FG24" s="210"/>
      <c r="FH24" s="210"/>
      <c r="FI24" s="210"/>
      <c r="FJ24" s="210"/>
      <c r="FK24" s="210"/>
      <c r="FL24" s="210"/>
      <c r="FM24" s="210"/>
      <c r="FO24" s="124"/>
      <c r="FQ24" s="103">
        <f t="shared" si="133"/>
        <v>15</v>
      </c>
      <c r="FR24" s="211" t="s">
        <v>178</v>
      </c>
      <c r="FS24" s="212">
        <f t="shared" ref="FS24:GD24" si="166">EK80</f>
        <v>0</v>
      </c>
      <c r="FT24" s="212">
        <f t="shared" si="166"/>
        <v>0</v>
      </c>
      <c r="FU24" s="212">
        <f t="shared" si="166"/>
        <v>0</v>
      </c>
      <c r="FV24" s="212">
        <f t="shared" si="166"/>
        <v>0</v>
      </c>
      <c r="FW24" s="212">
        <f t="shared" si="166"/>
        <v>0</v>
      </c>
      <c r="FX24" s="212">
        <f t="shared" si="166"/>
        <v>0</v>
      </c>
      <c r="FY24" s="212">
        <f t="shared" si="166"/>
        <v>0</v>
      </c>
      <c r="FZ24" s="212">
        <f t="shared" si="166"/>
        <v>0</v>
      </c>
      <c r="GA24" s="212">
        <f t="shared" si="166"/>
        <v>0</v>
      </c>
      <c r="GB24" s="212">
        <f t="shared" si="166"/>
        <v>0</v>
      </c>
      <c r="GC24" s="212">
        <f t="shared" si="166"/>
        <v>0</v>
      </c>
      <c r="GD24" s="212">
        <f t="shared" si="166"/>
        <v>0</v>
      </c>
      <c r="GE24" s="188">
        <f t="shared" si="127"/>
        <v>0</v>
      </c>
      <c r="GF24" s="189" t="e">
        <f t="shared" si="55"/>
        <v>#DIV/0!</v>
      </c>
      <c r="GG24" s="97" t="b">
        <f>GE24=EW80</f>
        <v>1</v>
      </c>
      <c r="GI24" s="40" t="s">
        <v>642</v>
      </c>
      <c r="GJ24" s="41">
        <v>0</v>
      </c>
      <c r="GK24" s="42">
        <f t="shared" si="91"/>
        <v>0</v>
      </c>
      <c r="GL24" s="43">
        <f t="shared" si="92"/>
        <v>0</v>
      </c>
      <c r="GM24" s="44">
        <v>1</v>
      </c>
      <c r="GN24" s="343">
        <v>0</v>
      </c>
      <c r="GO24" s="45"/>
      <c r="GP24" s="11" t="s">
        <v>152</v>
      </c>
      <c r="GR24" s="145"/>
      <c r="GS24" s="175"/>
      <c r="GT24" s="229"/>
      <c r="GU24" s="175"/>
      <c r="GV24" s="229"/>
      <c r="GW24" s="175"/>
      <c r="GX24" s="229"/>
      <c r="GY24" s="175"/>
      <c r="GZ24" s="229"/>
      <c r="HA24" s="175"/>
      <c r="HB24" s="229"/>
      <c r="HC24" s="175"/>
      <c r="HD24" s="229"/>
      <c r="HE24" s="175"/>
      <c r="HF24" s="229"/>
      <c r="HG24" s="175"/>
      <c r="HH24" s="229"/>
      <c r="HI24" s="175"/>
      <c r="HJ24" s="229"/>
      <c r="HK24" s="175"/>
      <c r="HL24" s="229"/>
      <c r="HM24" s="175"/>
      <c r="HN24" s="229"/>
      <c r="HO24" s="175"/>
      <c r="HP24" s="229"/>
      <c r="HQ24" s="247"/>
      <c r="HR24" s="229"/>
    </row>
    <row r="25" spans="2:226" ht="14.4" customHeight="1" x14ac:dyDescent="0.3">
      <c r="C25" s="194" t="e">
        <f>E25/$E$37</f>
        <v>#DIV/0!</v>
      </c>
      <c r="D25" s="195" t="s">
        <v>179</v>
      </c>
      <c r="E25" s="248">
        <f>(L25*$W$1)+L25</f>
        <v>0</v>
      </c>
      <c r="F25" s="332">
        <v>34.883099999999999</v>
      </c>
      <c r="G25" s="198">
        <f>(E25/F25)*$B$6</f>
        <v>0</v>
      </c>
      <c r="I25" s="195" t="str">
        <f>B8</f>
        <v>Abril</v>
      </c>
      <c r="J25" s="330">
        <v>0.56000000000000005</v>
      </c>
      <c r="L25" s="333">
        <v>0</v>
      </c>
      <c r="O25" s="249">
        <v>1</v>
      </c>
      <c r="P25" s="334">
        <v>0.35</v>
      </c>
      <c r="R25" s="225">
        <f t="shared" si="5"/>
        <v>0</v>
      </c>
      <c r="S25" s="225">
        <f t="shared" si="6"/>
        <v>0</v>
      </c>
      <c r="T25" s="225">
        <f t="shared" si="7"/>
        <v>0</v>
      </c>
      <c r="U25" s="225">
        <f t="shared" si="8"/>
        <v>0</v>
      </c>
      <c r="V25" s="226" t="s">
        <v>599</v>
      </c>
      <c r="W25" s="160">
        <f t="shared" si="9"/>
        <v>0</v>
      </c>
      <c r="X25" s="227" t="e">
        <f t="shared" si="2"/>
        <v>#DIV/0!</v>
      </c>
      <c r="Y25" s="228"/>
      <c r="Z25" s="228"/>
      <c r="AA25" s="332">
        <v>0</v>
      </c>
      <c r="AB25" s="335">
        <v>0</v>
      </c>
      <c r="AC25" s="163"/>
      <c r="AD25" s="164" t="str">
        <f t="shared" si="147"/>
        <v>Julio</v>
      </c>
      <c r="AE25" s="244">
        <f>Tabla24[[#Totals],[Columna8]]</f>
        <v>0</v>
      </c>
      <c r="AF25" s="244" t="e">
        <f>Tabla2410[[#Totals],[Columna8]]</f>
        <v>#DIV/0!</v>
      </c>
      <c r="AG25" s="244" t="e">
        <f>Tabla24105[[#Totals],[Columna8]]</f>
        <v>#DIV/0!</v>
      </c>
      <c r="AH25" s="244" t="e">
        <f>Tabla241057[[#Totals],[Columna8]]</f>
        <v>#DIV/0!</v>
      </c>
      <c r="AI25" s="244" t="e">
        <f>Tabla24105711[[#Totals],[Columna8]]</f>
        <v>#DIV/0!</v>
      </c>
      <c r="AJ25" s="245" t="e">
        <f t="shared" si="148"/>
        <v>#DIV/0!</v>
      </c>
      <c r="AK25" s="167" t="e">
        <f t="shared" si="149"/>
        <v>#DIV/0!</v>
      </c>
      <c r="AM25" s="228"/>
      <c r="AN25" s="228"/>
      <c r="AO25" s="227" t="e">
        <f>$X$23</f>
        <v>#DIV/0!</v>
      </c>
      <c r="AP25" s="95" t="str">
        <f t="shared" si="19"/>
        <v>C18</v>
      </c>
      <c r="AQ25" s="165">
        <f t="shared" si="20"/>
        <v>0</v>
      </c>
      <c r="AR25" s="165">
        <f t="shared" si="20"/>
        <v>0</v>
      </c>
      <c r="AS25" s="165">
        <f t="shared" si="20"/>
        <v>0</v>
      </c>
      <c r="AT25" s="165">
        <f t="shared" si="21"/>
        <v>0</v>
      </c>
      <c r="AU25" s="165">
        <f t="shared" si="22"/>
        <v>0</v>
      </c>
      <c r="AV25" s="165">
        <f t="shared" si="23"/>
        <v>0</v>
      </c>
      <c r="AW25" s="165">
        <f t="shared" si="24"/>
        <v>0</v>
      </c>
      <c r="AX25" s="165">
        <f t="shared" si="25"/>
        <v>0</v>
      </c>
      <c r="AY25" s="165">
        <f t="shared" si="26"/>
        <v>0</v>
      </c>
      <c r="AZ25" s="165">
        <f t="shared" si="27"/>
        <v>0</v>
      </c>
      <c r="BA25" s="165">
        <f t="shared" si="28"/>
        <v>0</v>
      </c>
      <c r="BB25" s="165">
        <f t="shared" si="29"/>
        <v>0</v>
      </c>
      <c r="BC25" s="165">
        <f t="shared" si="30"/>
        <v>0</v>
      </c>
      <c r="BD25" s="165">
        <f t="shared" si="31"/>
        <v>0</v>
      </c>
      <c r="BE25" s="165">
        <f t="shared" si="32"/>
        <v>0</v>
      </c>
      <c r="BG25" s="228"/>
      <c r="BH25" s="228"/>
      <c r="BI25" s="227" t="e">
        <f>$X$23</f>
        <v>#DIV/0!</v>
      </c>
      <c r="BJ25" s="95" t="str">
        <f>Tabla2[[#This Row],[Columna1]]</f>
        <v>C18</v>
      </c>
      <c r="BK25" s="165">
        <f>Tabla29[[#This Row],[Columna3]]/7</f>
        <v>0</v>
      </c>
      <c r="BL25" s="165">
        <f>Tabla29[[#This Row],[Columna4]]/4.2</f>
        <v>0</v>
      </c>
      <c r="BM25" s="165">
        <f>Tabla2[[#This Row],[Columna16]]</f>
        <v>0</v>
      </c>
      <c r="BN25" s="165" t="e">
        <f>(Tabla29[[#This Row],[Columna4]]*BN$5/$BE$5)*$BM$4</f>
        <v>#DIV/0!</v>
      </c>
      <c r="BO25" s="165" t="e">
        <f>(Tabla29[[#This Row],[Columna4]]*BO$5/$BE$5)*$BM$4</f>
        <v>#DIV/0!</v>
      </c>
      <c r="BP25" s="165" t="e">
        <f>(Tabla29[[#This Row],[Columna4]]*BP$5/$BE$5)*$BM$4</f>
        <v>#DIV/0!</v>
      </c>
      <c r="BQ25" s="165" t="e">
        <f>(Tabla29[[#This Row],[Columna4]]*BQ$5/$BE$5)*$BM$4</f>
        <v>#DIV/0!</v>
      </c>
      <c r="BR25" s="165" t="e">
        <f>(Tabla29[[#This Row],[Columna4]]*BR$5/$BE$5)*$BM$4</f>
        <v>#DIV/0!</v>
      </c>
      <c r="BS25" s="165" t="e">
        <f>(Tabla29[[#This Row],[Columna4]]*BS$5/$BE$5)*$BM$4</f>
        <v>#DIV/0!</v>
      </c>
      <c r="BT25" s="165" t="e">
        <f>(Tabla29[[#This Row],[Columna4]]*BT$5/$BE$5)*$BM$4</f>
        <v>#DIV/0!</v>
      </c>
      <c r="BU25" s="165" t="e">
        <f>(Tabla29[[#This Row],[Columna4]]*BU$5/$BE$5)*$BM$4</f>
        <v>#DIV/0!</v>
      </c>
      <c r="BV25" s="165" t="e">
        <f>(Tabla29[[#This Row],[Columna4]]*BV$5/$BE$5)*$BM$4</f>
        <v>#DIV/0!</v>
      </c>
      <c r="BW25" s="165" t="e">
        <f>(Tabla29[[#This Row],[Columna4]]*BW$5/$BE$5)*$BM$4</f>
        <v>#DIV/0!</v>
      </c>
      <c r="BX25" s="165" t="e">
        <f>(Tabla29[[#This Row],[Columna4]]*BX$5/$BE$5)*$BM$4</f>
        <v>#DIV/0!</v>
      </c>
      <c r="BY25" s="165" t="e">
        <f>(Tabla29[[#This Row],[Columna4]]*BY$5/$BE$5)*$BM$4</f>
        <v>#DIV/0!</v>
      </c>
      <c r="CA25" s="228"/>
      <c r="CB25" s="228"/>
      <c r="CC25" s="227" t="e">
        <f>$X$23</f>
        <v>#DIV/0!</v>
      </c>
      <c r="CD25" s="95" t="str">
        <f>Tabla2[[#This Row],[Columna1]]</f>
        <v>C18</v>
      </c>
      <c r="CE25" s="165" t="e">
        <f>Tabla292[[#This Row],[Columna3]]/7</f>
        <v>#DIV/0!</v>
      </c>
      <c r="CF25" s="165" t="e">
        <f>Tabla292[[#This Row],[Columna4]]/4.2</f>
        <v>#DIV/0!</v>
      </c>
      <c r="CG25" s="165" t="e">
        <f>Tabla29[[#This Row],[Columna16]]</f>
        <v>#DIV/0!</v>
      </c>
      <c r="CH25" s="165" t="e">
        <f>(Tabla292[[#This Row],[Columna4]]*CH$5/$BY$5)*$CG$4</f>
        <v>#DIV/0!</v>
      </c>
      <c r="CI25" s="165" t="e">
        <f>(Tabla292[[#This Row],[Columna4]]*CI$5/$BY$5)*$CG$4</f>
        <v>#DIV/0!</v>
      </c>
      <c r="CJ25" s="165" t="e">
        <f>(Tabla292[[#This Row],[Columna4]]*CJ$5/$BY$5)*$CG$4</f>
        <v>#DIV/0!</v>
      </c>
      <c r="CK25" s="165" t="e">
        <f>(Tabla292[[#This Row],[Columna4]]*CK$5/$BY$5)*$CG$4</f>
        <v>#DIV/0!</v>
      </c>
      <c r="CL25" s="165" t="e">
        <f>(Tabla292[[#This Row],[Columna4]]*CL$5/$BY$5)*$CG$4</f>
        <v>#DIV/0!</v>
      </c>
      <c r="CM25" s="165" t="e">
        <f>(Tabla292[[#This Row],[Columna4]]*CM$5/$BY$5)*$CG$4</f>
        <v>#DIV/0!</v>
      </c>
      <c r="CN25" s="165" t="e">
        <f>(Tabla292[[#This Row],[Columna4]]*CN$5/$BY$5)*$CG$4</f>
        <v>#DIV/0!</v>
      </c>
      <c r="CO25" s="165" t="e">
        <f>(Tabla292[[#This Row],[Columna4]]*CO$5/$BY$5)*$CG$4</f>
        <v>#DIV/0!</v>
      </c>
      <c r="CP25" s="165" t="e">
        <f>(Tabla292[[#This Row],[Columna4]]*CP$5/$BY$5)*$CG$4</f>
        <v>#DIV/0!</v>
      </c>
      <c r="CQ25" s="165" t="e">
        <f>(Tabla292[[#This Row],[Columna4]]*CQ$5/$BY$5)*$CG$4</f>
        <v>#DIV/0!</v>
      </c>
      <c r="CR25" s="165" t="e">
        <f>(Tabla292[[#This Row],[Columna4]]*CR$5/$BY$5)*$CG$4</f>
        <v>#DIV/0!</v>
      </c>
      <c r="CS25" s="165" t="e">
        <f>(Tabla292[[#This Row],[Columna4]]*CS$5/$BY$5)*$CG$4</f>
        <v>#DIV/0!</v>
      </c>
      <c r="CU25" s="228"/>
      <c r="CV25" s="228"/>
      <c r="CW25" s="227" t="e">
        <f>$X$23</f>
        <v>#DIV/0!</v>
      </c>
      <c r="CX25" s="95" t="str">
        <f>Tabla2[[#This Row],[Columna1]]</f>
        <v>C18</v>
      </c>
      <c r="CY25" s="165" t="e">
        <f>Tabla2926[[#This Row],[Columna3]]/7</f>
        <v>#DIV/0!</v>
      </c>
      <c r="CZ25" s="165" t="e">
        <f>Tabla2926[[#This Row],[Columna4]]/4.2</f>
        <v>#DIV/0!</v>
      </c>
      <c r="DA25" s="165" t="e">
        <f>Tabla292[[#This Row],[Columna16]]</f>
        <v>#DIV/0!</v>
      </c>
      <c r="DB25" s="165" t="e">
        <f>(Tabla2926[[#This Row],[Columna4]]*DB$5/$CS$5)*$DA$4</f>
        <v>#DIV/0!</v>
      </c>
      <c r="DC25" s="165" t="e">
        <f>(Tabla2926[[#This Row],[Columna4]]*DC$5/$CS$5)*$DA$4</f>
        <v>#DIV/0!</v>
      </c>
      <c r="DD25" s="165" t="e">
        <f>(Tabla2926[[#This Row],[Columna4]]*DD$5/$CS$5)*$DA$4</f>
        <v>#DIV/0!</v>
      </c>
      <c r="DE25" s="165" t="e">
        <f>(Tabla2926[[#This Row],[Columna4]]*DE$5/$CS$5)*$DA$4</f>
        <v>#DIV/0!</v>
      </c>
      <c r="DF25" s="165" t="e">
        <f>(Tabla2926[[#This Row],[Columna4]]*DF$5/$CS$5)*$DA$4</f>
        <v>#DIV/0!</v>
      </c>
      <c r="DG25" s="165" t="e">
        <f>(Tabla2926[[#This Row],[Columna4]]*DG$5/$CS$5)*$DA$4</f>
        <v>#DIV/0!</v>
      </c>
      <c r="DH25" s="165" t="e">
        <f>(Tabla2926[[#This Row],[Columna4]]*DH$5/$CS$5)*$DA$4</f>
        <v>#DIV/0!</v>
      </c>
      <c r="DI25" s="165" t="e">
        <f>(Tabla2926[[#This Row],[Columna4]]*DI$5/$CS$5)*$DA$4</f>
        <v>#DIV/0!</v>
      </c>
      <c r="DJ25" s="165" t="e">
        <f>(Tabla2926[[#This Row],[Columna4]]*DJ$5/$CS$5)*$DA$4</f>
        <v>#DIV/0!</v>
      </c>
      <c r="DK25" s="165" t="e">
        <f>(Tabla2926[[#This Row],[Columna4]]*DK$5/$CS$5)*$DA$4</f>
        <v>#DIV/0!</v>
      </c>
      <c r="DL25" s="165" t="e">
        <f>(Tabla2926[[#This Row],[Columna4]]*DL$5/$CS$5)*$DA$4</f>
        <v>#DIV/0!</v>
      </c>
      <c r="DM25" s="165" t="e">
        <f>(Tabla2926[[#This Row],[Columna4]]*DM$5/$CS$5)*$DA$4</f>
        <v>#DIV/0!</v>
      </c>
      <c r="DO25" s="228"/>
      <c r="DP25" s="228"/>
      <c r="DQ25" s="227" t="e">
        <f>$X$23</f>
        <v>#DIV/0!</v>
      </c>
      <c r="DR25" s="95" t="str">
        <f>Tabla2[[#This Row],[Columna1]]</f>
        <v>C18</v>
      </c>
      <c r="DS25" s="165" t="e">
        <f>Tabla29268[[#This Row],[Columna3]]/7</f>
        <v>#DIV/0!</v>
      </c>
      <c r="DT25" s="165" t="e">
        <f>Tabla29268[[#This Row],[Columna4]]/4.2</f>
        <v>#DIV/0!</v>
      </c>
      <c r="DU25" s="165" t="e">
        <f>Tabla2926[[#This Row],[Columna16]]</f>
        <v>#DIV/0!</v>
      </c>
      <c r="DV25" s="165" t="e">
        <f>(Tabla29268[[#This Row],[Columna4]]*DV$5/$DM$5)*$DU$4</f>
        <v>#DIV/0!</v>
      </c>
      <c r="DW25" s="165" t="e">
        <f>(Tabla29268[[#This Row],[Columna4]]*DW$5/$DM$5)*$DU$4</f>
        <v>#DIV/0!</v>
      </c>
      <c r="DX25" s="165" t="e">
        <f>(Tabla29268[[#This Row],[Columna4]]*DX$5/$DM$5)*$DU$4</f>
        <v>#DIV/0!</v>
      </c>
      <c r="DY25" s="165" t="e">
        <f>(Tabla29268[[#This Row],[Columna4]]*DY$5/$DM$5)*$DU$4</f>
        <v>#DIV/0!</v>
      </c>
      <c r="DZ25" s="165" t="e">
        <f>(Tabla29268[[#This Row],[Columna4]]*DZ$5/$DM$5)*$DU$4</f>
        <v>#DIV/0!</v>
      </c>
      <c r="EA25" s="165" t="e">
        <f>(Tabla29268[[#This Row],[Columna4]]*EA$5/$DM$5)*$DU$4</f>
        <v>#DIV/0!</v>
      </c>
      <c r="EB25" s="165" t="e">
        <f>(Tabla29268[[#This Row],[Columna4]]*EB$5/$DM$5)*$DU$4</f>
        <v>#DIV/0!</v>
      </c>
      <c r="EC25" s="165" t="e">
        <f>(Tabla29268[[#This Row],[Columna4]]*EC$5/$DM$5)*$DU$4</f>
        <v>#DIV/0!</v>
      </c>
      <c r="ED25" s="165" t="e">
        <f>(Tabla29268[[#This Row],[Columna4]]*ED$5/$DM$5)*$DU$4</f>
        <v>#DIV/0!</v>
      </c>
      <c r="EE25" s="165" t="e">
        <f>(Tabla29268[[#This Row],[Columna4]]*EE$5/$DM$5)*$DU$4</f>
        <v>#DIV/0!</v>
      </c>
      <c r="EF25" s="165" t="e">
        <f>(Tabla29268[[#This Row],[Columna4]]*EF$5/$DM$5)*$DU$4</f>
        <v>#DIV/0!</v>
      </c>
      <c r="EG25" s="165" t="e">
        <f>(Tabla29268[[#This Row],[Columna4]]*EG$5/$DM$5)*$DU$4</f>
        <v>#DIV/0!</v>
      </c>
      <c r="EJ25" s="216" t="s">
        <v>180</v>
      </c>
      <c r="EK25" s="224" t="e">
        <f>EK177</f>
        <v>#DIV/0!</v>
      </c>
      <c r="EL25" s="224" t="e">
        <f t="shared" ref="EL25:EV25" si="167">EL177</f>
        <v>#DIV/0!</v>
      </c>
      <c r="EM25" s="224" t="e">
        <f t="shared" si="167"/>
        <v>#DIV/0!</v>
      </c>
      <c r="EN25" s="224" t="e">
        <f t="shared" si="167"/>
        <v>#DIV/0!</v>
      </c>
      <c r="EO25" s="224" t="e">
        <f t="shared" si="167"/>
        <v>#DIV/0!</v>
      </c>
      <c r="EP25" s="224" t="e">
        <f t="shared" si="167"/>
        <v>#DIV/0!</v>
      </c>
      <c r="EQ25" s="224" t="e">
        <f t="shared" si="167"/>
        <v>#DIV/0!</v>
      </c>
      <c r="ER25" s="224" t="e">
        <f t="shared" si="167"/>
        <v>#DIV/0!</v>
      </c>
      <c r="ES25" s="224" t="e">
        <f t="shared" si="167"/>
        <v>#DIV/0!</v>
      </c>
      <c r="ET25" s="224" t="e">
        <f t="shared" si="167"/>
        <v>#DIV/0!</v>
      </c>
      <c r="EU25" s="224" t="e">
        <f t="shared" si="167"/>
        <v>#DIV/0!</v>
      </c>
      <c r="EV25" s="224" t="e">
        <f t="shared" si="167"/>
        <v>#DIV/0!</v>
      </c>
      <c r="EW25" s="218" t="e">
        <f>SUM(EK25:EV25)</f>
        <v>#DIV/0!</v>
      </c>
      <c r="EX25" s="123" t="e">
        <f>EW25/$EW$6</f>
        <v>#DIV/0!</v>
      </c>
      <c r="FA25" s="216" t="s">
        <v>180</v>
      </c>
      <c r="FB25" s="224" t="e">
        <f>MAX(FB8*1%,(FB21-FB23)*30%)</f>
        <v>#DIV/0!</v>
      </c>
      <c r="FC25" s="224" t="e">
        <f t="shared" ref="FC25:FM25" si="168">MAX(FC8*1%,(FC21-FC23)*30%)</f>
        <v>#DIV/0!</v>
      </c>
      <c r="FD25" s="224" t="e">
        <f t="shared" si="168"/>
        <v>#DIV/0!</v>
      </c>
      <c r="FE25" s="224" t="e">
        <f t="shared" si="168"/>
        <v>#DIV/0!</v>
      </c>
      <c r="FF25" s="224" t="e">
        <f t="shared" si="168"/>
        <v>#DIV/0!</v>
      </c>
      <c r="FG25" s="224" t="e">
        <f t="shared" si="168"/>
        <v>#DIV/0!</v>
      </c>
      <c r="FH25" s="224" t="e">
        <f t="shared" si="168"/>
        <v>#DIV/0!</v>
      </c>
      <c r="FI25" s="224" t="e">
        <f t="shared" si="168"/>
        <v>#DIV/0!</v>
      </c>
      <c r="FJ25" s="224" t="e">
        <f t="shared" si="168"/>
        <v>#DIV/0!</v>
      </c>
      <c r="FK25" s="224" t="e">
        <f t="shared" si="168"/>
        <v>#DIV/0!</v>
      </c>
      <c r="FL25" s="224" t="e">
        <f t="shared" si="168"/>
        <v>#DIV/0!</v>
      </c>
      <c r="FM25" s="224" t="e">
        <f t="shared" si="168"/>
        <v>#DIV/0!</v>
      </c>
      <c r="FN25" s="171" t="e">
        <f>SUM(FB25:FM25)</f>
        <v>#DIV/0!</v>
      </c>
      <c r="FO25" s="124" t="e">
        <f>FN25/$FN$6</f>
        <v>#DIV/0!</v>
      </c>
      <c r="FQ25" s="103">
        <f t="shared" si="133"/>
        <v>16</v>
      </c>
      <c r="FR25" s="211" t="s">
        <v>181</v>
      </c>
      <c r="FS25" s="212">
        <f t="shared" ref="FS25:GD25" si="169">EK84</f>
        <v>0</v>
      </c>
      <c r="FT25" s="212">
        <f t="shared" si="169"/>
        <v>0</v>
      </c>
      <c r="FU25" s="212">
        <f t="shared" si="169"/>
        <v>0</v>
      </c>
      <c r="FV25" s="212">
        <f t="shared" si="169"/>
        <v>0</v>
      </c>
      <c r="FW25" s="212">
        <f t="shared" si="169"/>
        <v>0</v>
      </c>
      <c r="FX25" s="212">
        <f t="shared" si="169"/>
        <v>0</v>
      </c>
      <c r="FY25" s="212">
        <f t="shared" si="169"/>
        <v>0</v>
      </c>
      <c r="FZ25" s="212">
        <f t="shared" si="169"/>
        <v>0</v>
      </c>
      <c r="GA25" s="212">
        <f t="shared" si="169"/>
        <v>0</v>
      </c>
      <c r="GB25" s="212">
        <f t="shared" si="169"/>
        <v>0</v>
      </c>
      <c r="GC25" s="212">
        <f t="shared" si="169"/>
        <v>0</v>
      </c>
      <c r="GD25" s="212">
        <f t="shared" si="169"/>
        <v>0</v>
      </c>
      <c r="GE25" s="188">
        <f t="shared" si="127"/>
        <v>0</v>
      </c>
      <c r="GF25" s="189" t="e">
        <f t="shared" si="55"/>
        <v>#DIV/0!</v>
      </c>
      <c r="GG25" s="97" t="b">
        <f>GE25=EW84</f>
        <v>1</v>
      </c>
      <c r="GI25" s="40" t="s">
        <v>643</v>
      </c>
      <c r="GJ25" s="41">
        <v>0</v>
      </c>
      <c r="GK25" s="42">
        <f t="shared" si="91"/>
        <v>0</v>
      </c>
      <c r="GL25" s="43">
        <f t="shared" si="92"/>
        <v>0</v>
      </c>
      <c r="GM25" s="44">
        <v>1</v>
      </c>
      <c r="GN25" s="343">
        <v>0</v>
      </c>
      <c r="GO25" s="45"/>
      <c r="GP25" s="28">
        <f>GP23/GP21</f>
        <v>0</v>
      </c>
      <c r="GR25" s="190" t="s">
        <v>182</v>
      </c>
      <c r="GS25" s="175"/>
      <c r="GT25" s="213" t="e">
        <f>+GS25/GS9</f>
        <v>#DIV/0!</v>
      </c>
      <c r="GU25" s="175"/>
      <c r="GV25" s="213" t="e">
        <f t="shared" ref="GV25" si="170">+GU25/GU9</f>
        <v>#DIV/0!</v>
      </c>
      <c r="GW25" s="175"/>
      <c r="GX25" s="213" t="e">
        <f t="shared" ref="GX25" si="171">+GW25/GW9</f>
        <v>#DIV/0!</v>
      </c>
      <c r="GY25" s="175"/>
      <c r="GZ25" s="213" t="e">
        <f t="shared" ref="GZ25" si="172">+GY25/GY9</f>
        <v>#DIV/0!</v>
      </c>
      <c r="HA25" s="175"/>
      <c r="HB25" s="213" t="e">
        <f t="shared" ref="HB25" si="173">+HA25/HA9</f>
        <v>#DIV/0!</v>
      </c>
      <c r="HC25" s="175"/>
      <c r="HD25" s="213" t="e">
        <f t="shared" ref="HD25" si="174">+HC25/HC9</f>
        <v>#DIV/0!</v>
      </c>
      <c r="HE25" s="175"/>
      <c r="HF25" s="213" t="e">
        <f t="shared" ref="HF25" si="175">+HE25/HE9</f>
        <v>#DIV/0!</v>
      </c>
      <c r="HG25" s="175"/>
      <c r="HH25" s="213" t="e">
        <f t="shared" ref="HH25" si="176">+HG25/HG9</f>
        <v>#DIV/0!</v>
      </c>
      <c r="HI25" s="175"/>
      <c r="HJ25" s="213" t="e">
        <f t="shared" ref="HJ25" si="177">+HI25/HI9</f>
        <v>#DIV/0!</v>
      </c>
      <c r="HK25" s="175"/>
      <c r="HL25" s="213" t="e">
        <f t="shared" ref="HL25" si="178">+HK25/HK9</f>
        <v>#DIV/0!</v>
      </c>
      <c r="HM25" s="175"/>
      <c r="HN25" s="213" t="e">
        <f t="shared" ref="HN25" si="179">+HM25/HM9</f>
        <v>#DIV/0!</v>
      </c>
      <c r="HO25" s="175"/>
      <c r="HP25" s="213" t="e">
        <f t="shared" ref="HP25" si="180">+HO25/HO9</f>
        <v>#DIV/0!</v>
      </c>
      <c r="HQ25" s="193">
        <f>GS25+GU25+GW25+GY25+HA25+HC25+HE25+HG25+HI25+HK25+HM25+HO25</f>
        <v>0</v>
      </c>
      <c r="HR25" s="192" t="e">
        <f>HQ25/$HQ$7</f>
        <v>#DIV/0!</v>
      </c>
    </row>
    <row r="26" spans="2:226" ht="14.4" customHeight="1" x14ac:dyDescent="0.3">
      <c r="C26" s="194" t="e">
        <f t="shared" ref="C26:C36" si="181">E26/$E$37</f>
        <v>#DIV/0!</v>
      </c>
      <c r="D26" s="195" t="s">
        <v>183</v>
      </c>
      <c r="E26" s="248">
        <f t="shared" ref="E26:E36" si="182">(L26*$W$1)+L26</f>
        <v>0</v>
      </c>
      <c r="F26" s="332">
        <v>34.936100000000003</v>
      </c>
      <c r="G26" s="198">
        <f t="shared" ref="G26:G36" si="183">(E26/F26)*$B$6</f>
        <v>0</v>
      </c>
      <c r="I26" s="195" t="str">
        <f t="shared" ref="I26:I36" si="184">B9</f>
        <v>Mayo</v>
      </c>
      <c r="J26" s="199">
        <f t="shared" ref="J26:J36" si="185">J25+$J$24</f>
        <v>1.01</v>
      </c>
      <c r="L26" s="333">
        <v>0</v>
      </c>
      <c r="O26" s="96">
        <f>B6</f>
        <v>1</v>
      </c>
      <c r="P26" s="250">
        <f>O26*P25/O25</f>
        <v>0.35</v>
      </c>
      <c r="R26" s="225">
        <f t="shared" si="5"/>
        <v>0</v>
      </c>
      <c r="S26" s="225">
        <f t="shared" si="6"/>
        <v>0</v>
      </c>
      <c r="T26" s="225">
        <f t="shared" si="7"/>
        <v>0</v>
      </c>
      <c r="U26" s="225">
        <f t="shared" si="8"/>
        <v>0</v>
      </c>
      <c r="V26" s="226" t="s">
        <v>600</v>
      </c>
      <c r="W26" s="160">
        <f t="shared" si="9"/>
        <v>0</v>
      </c>
      <c r="X26" s="227" t="e">
        <f t="shared" si="2"/>
        <v>#DIV/0!</v>
      </c>
      <c r="Y26" s="228"/>
      <c r="Z26" s="228"/>
      <c r="AA26" s="332">
        <v>0</v>
      </c>
      <c r="AB26" s="335">
        <v>0</v>
      </c>
      <c r="AC26" s="163"/>
      <c r="AD26" s="164" t="str">
        <f t="shared" si="147"/>
        <v>Agosto</v>
      </c>
      <c r="AE26" s="244">
        <f>Tabla24[[#Totals],[Columna9]]</f>
        <v>0</v>
      </c>
      <c r="AF26" s="244" t="e">
        <f>Tabla2410[[#Totals],[Columna9]]</f>
        <v>#DIV/0!</v>
      </c>
      <c r="AG26" s="244" t="e">
        <f>Tabla24105[[#Totals],[Columna9]]</f>
        <v>#DIV/0!</v>
      </c>
      <c r="AH26" s="244" t="e">
        <f>Tabla241057[[#Totals],[Columna9]]</f>
        <v>#DIV/0!</v>
      </c>
      <c r="AI26" s="244" t="e">
        <f>Tabla24105711[[#Totals],[Columna9]]</f>
        <v>#DIV/0!</v>
      </c>
      <c r="AJ26" s="245" t="e">
        <f t="shared" si="148"/>
        <v>#DIV/0!</v>
      </c>
      <c r="AK26" s="167" t="e">
        <f t="shared" si="149"/>
        <v>#DIV/0!</v>
      </c>
      <c r="AM26" s="228"/>
      <c r="AN26" s="228"/>
      <c r="AO26" s="227" t="e">
        <f>$X$24</f>
        <v>#DIV/0!</v>
      </c>
      <c r="AP26" s="95" t="str">
        <f t="shared" si="19"/>
        <v>C19</v>
      </c>
      <c r="AQ26" s="165">
        <f t="shared" si="20"/>
        <v>0</v>
      </c>
      <c r="AR26" s="165">
        <f t="shared" si="20"/>
        <v>0</v>
      </c>
      <c r="AS26" s="165">
        <f t="shared" si="20"/>
        <v>0</v>
      </c>
      <c r="AT26" s="165">
        <f t="shared" si="21"/>
        <v>0</v>
      </c>
      <c r="AU26" s="165">
        <f t="shared" si="22"/>
        <v>0</v>
      </c>
      <c r="AV26" s="165">
        <f t="shared" si="23"/>
        <v>0</v>
      </c>
      <c r="AW26" s="165">
        <f t="shared" si="24"/>
        <v>0</v>
      </c>
      <c r="AX26" s="165">
        <f t="shared" si="25"/>
        <v>0</v>
      </c>
      <c r="AY26" s="165">
        <f t="shared" si="26"/>
        <v>0</v>
      </c>
      <c r="AZ26" s="165">
        <f t="shared" si="27"/>
        <v>0</v>
      </c>
      <c r="BA26" s="165">
        <f t="shared" si="28"/>
        <v>0</v>
      </c>
      <c r="BB26" s="165">
        <f t="shared" si="29"/>
        <v>0</v>
      </c>
      <c r="BC26" s="165">
        <f t="shared" si="30"/>
        <v>0</v>
      </c>
      <c r="BD26" s="165">
        <f t="shared" si="31"/>
        <v>0</v>
      </c>
      <c r="BE26" s="165">
        <f t="shared" si="32"/>
        <v>0</v>
      </c>
      <c r="BG26" s="228"/>
      <c r="BH26" s="228"/>
      <c r="BI26" s="227" t="e">
        <f>$X$24</f>
        <v>#DIV/0!</v>
      </c>
      <c r="BJ26" s="95" t="str">
        <f>Tabla2[[#This Row],[Columna1]]</f>
        <v>C19</v>
      </c>
      <c r="BK26" s="165">
        <f>Tabla29[[#This Row],[Columna3]]/7</f>
        <v>0</v>
      </c>
      <c r="BL26" s="165">
        <f>Tabla29[[#This Row],[Columna4]]/4.2</f>
        <v>0</v>
      </c>
      <c r="BM26" s="165">
        <f>Tabla2[[#This Row],[Columna16]]</f>
        <v>0</v>
      </c>
      <c r="BN26" s="165" t="e">
        <f>(Tabla29[[#This Row],[Columna4]]*BN$5/$BE$5)*$BM$4</f>
        <v>#DIV/0!</v>
      </c>
      <c r="BO26" s="165" t="e">
        <f>(Tabla29[[#This Row],[Columna4]]*BO$5/$BE$5)*$BM$4</f>
        <v>#DIV/0!</v>
      </c>
      <c r="BP26" s="165" t="e">
        <f>(Tabla29[[#This Row],[Columna4]]*BP$5/$BE$5)*$BM$4</f>
        <v>#DIV/0!</v>
      </c>
      <c r="BQ26" s="165" t="e">
        <f>(Tabla29[[#This Row],[Columna4]]*BQ$5/$BE$5)*$BM$4</f>
        <v>#DIV/0!</v>
      </c>
      <c r="BR26" s="165" t="e">
        <f>(Tabla29[[#This Row],[Columna4]]*BR$5/$BE$5)*$BM$4</f>
        <v>#DIV/0!</v>
      </c>
      <c r="BS26" s="165" t="e">
        <f>(Tabla29[[#This Row],[Columna4]]*BS$5/$BE$5)*$BM$4</f>
        <v>#DIV/0!</v>
      </c>
      <c r="BT26" s="165" t="e">
        <f>(Tabla29[[#This Row],[Columna4]]*BT$5/$BE$5)*$BM$4</f>
        <v>#DIV/0!</v>
      </c>
      <c r="BU26" s="165" t="e">
        <f>(Tabla29[[#This Row],[Columna4]]*BU$5/$BE$5)*$BM$4</f>
        <v>#DIV/0!</v>
      </c>
      <c r="BV26" s="165" t="e">
        <f>(Tabla29[[#This Row],[Columna4]]*BV$5/$BE$5)*$BM$4</f>
        <v>#DIV/0!</v>
      </c>
      <c r="BW26" s="165" t="e">
        <f>(Tabla29[[#This Row],[Columna4]]*BW$5/$BE$5)*$BM$4</f>
        <v>#DIV/0!</v>
      </c>
      <c r="BX26" s="165" t="e">
        <f>(Tabla29[[#This Row],[Columna4]]*BX$5/$BE$5)*$BM$4</f>
        <v>#DIV/0!</v>
      </c>
      <c r="BY26" s="165" t="e">
        <f>(Tabla29[[#This Row],[Columna4]]*BY$5/$BE$5)*$BM$4</f>
        <v>#DIV/0!</v>
      </c>
      <c r="CA26" s="228"/>
      <c r="CB26" s="228"/>
      <c r="CC26" s="227" t="e">
        <f>$X$24</f>
        <v>#DIV/0!</v>
      </c>
      <c r="CD26" s="95" t="str">
        <f>Tabla2[[#This Row],[Columna1]]</f>
        <v>C19</v>
      </c>
      <c r="CE26" s="165" t="e">
        <f>Tabla292[[#This Row],[Columna3]]/7</f>
        <v>#DIV/0!</v>
      </c>
      <c r="CF26" s="165" t="e">
        <f>Tabla292[[#This Row],[Columna4]]/4.2</f>
        <v>#DIV/0!</v>
      </c>
      <c r="CG26" s="165" t="e">
        <f>Tabla29[[#This Row],[Columna16]]</f>
        <v>#DIV/0!</v>
      </c>
      <c r="CH26" s="165" t="e">
        <f>(Tabla292[[#This Row],[Columna4]]*CH$5/$BY$5)*$CG$4</f>
        <v>#DIV/0!</v>
      </c>
      <c r="CI26" s="165" t="e">
        <f>(Tabla292[[#This Row],[Columna4]]*CI$5/$BY$5)*$CG$4</f>
        <v>#DIV/0!</v>
      </c>
      <c r="CJ26" s="165" t="e">
        <f>(Tabla292[[#This Row],[Columna4]]*CJ$5/$BY$5)*$CG$4</f>
        <v>#DIV/0!</v>
      </c>
      <c r="CK26" s="165" t="e">
        <f>(Tabla292[[#This Row],[Columna4]]*CK$5/$BY$5)*$CG$4</f>
        <v>#DIV/0!</v>
      </c>
      <c r="CL26" s="165" t="e">
        <f>(Tabla292[[#This Row],[Columna4]]*CL$5/$BY$5)*$CG$4</f>
        <v>#DIV/0!</v>
      </c>
      <c r="CM26" s="165" t="e">
        <f>(Tabla292[[#This Row],[Columna4]]*CM$5/$BY$5)*$CG$4</f>
        <v>#DIV/0!</v>
      </c>
      <c r="CN26" s="165" t="e">
        <f>(Tabla292[[#This Row],[Columna4]]*CN$5/$BY$5)*$CG$4</f>
        <v>#DIV/0!</v>
      </c>
      <c r="CO26" s="165" t="e">
        <f>(Tabla292[[#This Row],[Columna4]]*CO$5/$BY$5)*$CG$4</f>
        <v>#DIV/0!</v>
      </c>
      <c r="CP26" s="165" t="e">
        <f>(Tabla292[[#This Row],[Columna4]]*CP$5/$BY$5)*$CG$4</f>
        <v>#DIV/0!</v>
      </c>
      <c r="CQ26" s="165" t="e">
        <f>(Tabla292[[#This Row],[Columna4]]*CQ$5/$BY$5)*$CG$4</f>
        <v>#DIV/0!</v>
      </c>
      <c r="CR26" s="165" t="e">
        <f>(Tabla292[[#This Row],[Columna4]]*CR$5/$BY$5)*$CG$4</f>
        <v>#DIV/0!</v>
      </c>
      <c r="CS26" s="165" t="e">
        <f>(Tabla292[[#This Row],[Columna4]]*CS$5/$BY$5)*$CG$4</f>
        <v>#DIV/0!</v>
      </c>
      <c r="CU26" s="228"/>
      <c r="CV26" s="228"/>
      <c r="CW26" s="227" t="e">
        <f>$X$24</f>
        <v>#DIV/0!</v>
      </c>
      <c r="CX26" s="95" t="str">
        <f>Tabla2[[#This Row],[Columna1]]</f>
        <v>C19</v>
      </c>
      <c r="CY26" s="165" t="e">
        <f>Tabla2926[[#This Row],[Columna3]]/7</f>
        <v>#DIV/0!</v>
      </c>
      <c r="CZ26" s="165" t="e">
        <f>Tabla2926[[#This Row],[Columna4]]/4.2</f>
        <v>#DIV/0!</v>
      </c>
      <c r="DA26" s="165" t="e">
        <f>Tabla292[[#This Row],[Columna16]]</f>
        <v>#DIV/0!</v>
      </c>
      <c r="DB26" s="165" t="e">
        <f>(Tabla2926[[#This Row],[Columna4]]*DB$5/$CS$5)*$DA$4</f>
        <v>#DIV/0!</v>
      </c>
      <c r="DC26" s="165" t="e">
        <f>(Tabla2926[[#This Row],[Columna4]]*DC$5/$CS$5)*$DA$4</f>
        <v>#DIV/0!</v>
      </c>
      <c r="DD26" s="165" t="e">
        <f>(Tabla2926[[#This Row],[Columna4]]*DD$5/$CS$5)*$DA$4</f>
        <v>#DIV/0!</v>
      </c>
      <c r="DE26" s="165" t="e">
        <f>(Tabla2926[[#This Row],[Columna4]]*DE$5/$CS$5)*$DA$4</f>
        <v>#DIV/0!</v>
      </c>
      <c r="DF26" s="165" t="e">
        <f>(Tabla2926[[#This Row],[Columna4]]*DF$5/$CS$5)*$DA$4</f>
        <v>#DIV/0!</v>
      </c>
      <c r="DG26" s="165" t="e">
        <f>(Tabla2926[[#This Row],[Columna4]]*DG$5/$CS$5)*$DA$4</f>
        <v>#DIV/0!</v>
      </c>
      <c r="DH26" s="165" t="e">
        <f>(Tabla2926[[#This Row],[Columna4]]*DH$5/$CS$5)*$DA$4</f>
        <v>#DIV/0!</v>
      </c>
      <c r="DI26" s="165" t="e">
        <f>(Tabla2926[[#This Row],[Columna4]]*DI$5/$CS$5)*$DA$4</f>
        <v>#DIV/0!</v>
      </c>
      <c r="DJ26" s="165" t="e">
        <f>(Tabla2926[[#This Row],[Columna4]]*DJ$5/$CS$5)*$DA$4</f>
        <v>#DIV/0!</v>
      </c>
      <c r="DK26" s="165" t="e">
        <f>(Tabla2926[[#This Row],[Columna4]]*DK$5/$CS$5)*$DA$4</f>
        <v>#DIV/0!</v>
      </c>
      <c r="DL26" s="165" t="e">
        <f>(Tabla2926[[#This Row],[Columna4]]*DL$5/$CS$5)*$DA$4</f>
        <v>#DIV/0!</v>
      </c>
      <c r="DM26" s="165" t="e">
        <f>(Tabla2926[[#This Row],[Columna4]]*DM$5/$CS$5)*$DA$4</f>
        <v>#DIV/0!</v>
      </c>
      <c r="DO26" s="228"/>
      <c r="DP26" s="228"/>
      <c r="DQ26" s="227" t="e">
        <f>$X$24</f>
        <v>#DIV/0!</v>
      </c>
      <c r="DR26" s="95" t="str">
        <f>Tabla2[[#This Row],[Columna1]]</f>
        <v>C19</v>
      </c>
      <c r="DS26" s="165" t="e">
        <f>Tabla29268[[#This Row],[Columna3]]/7</f>
        <v>#DIV/0!</v>
      </c>
      <c r="DT26" s="165" t="e">
        <f>Tabla29268[[#This Row],[Columna4]]/4.2</f>
        <v>#DIV/0!</v>
      </c>
      <c r="DU26" s="165" t="e">
        <f>Tabla2926[[#This Row],[Columna16]]</f>
        <v>#DIV/0!</v>
      </c>
      <c r="DV26" s="165" t="e">
        <f>(Tabla29268[[#This Row],[Columna4]]*DV$5/$DM$5)*$DU$4</f>
        <v>#DIV/0!</v>
      </c>
      <c r="DW26" s="165" t="e">
        <f>(Tabla29268[[#This Row],[Columna4]]*DW$5/$DM$5)*$DU$4</f>
        <v>#DIV/0!</v>
      </c>
      <c r="DX26" s="165" t="e">
        <f>(Tabla29268[[#This Row],[Columna4]]*DX$5/$DM$5)*$DU$4</f>
        <v>#DIV/0!</v>
      </c>
      <c r="DY26" s="165" t="e">
        <f>(Tabla29268[[#This Row],[Columna4]]*DY$5/$DM$5)*$DU$4</f>
        <v>#DIV/0!</v>
      </c>
      <c r="DZ26" s="165" t="e">
        <f>(Tabla29268[[#This Row],[Columna4]]*DZ$5/$DM$5)*$DU$4</f>
        <v>#DIV/0!</v>
      </c>
      <c r="EA26" s="165" t="e">
        <f>(Tabla29268[[#This Row],[Columna4]]*EA$5/$DM$5)*$DU$4</f>
        <v>#DIV/0!</v>
      </c>
      <c r="EB26" s="165" t="e">
        <f>(Tabla29268[[#This Row],[Columna4]]*EB$5/$DM$5)*$DU$4</f>
        <v>#DIV/0!</v>
      </c>
      <c r="EC26" s="165" t="e">
        <f>(Tabla29268[[#This Row],[Columna4]]*EC$5/$DM$5)*$DU$4</f>
        <v>#DIV/0!</v>
      </c>
      <c r="ED26" s="165" t="e">
        <f>(Tabla29268[[#This Row],[Columna4]]*ED$5/$DM$5)*$DU$4</f>
        <v>#DIV/0!</v>
      </c>
      <c r="EE26" s="165" t="e">
        <f>(Tabla29268[[#This Row],[Columna4]]*EE$5/$DM$5)*$DU$4</f>
        <v>#DIV/0!</v>
      </c>
      <c r="EF26" s="165" t="e">
        <f>(Tabla29268[[#This Row],[Columna4]]*EF$5/$DM$5)*$DU$4</f>
        <v>#DIV/0!</v>
      </c>
      <c r="EG26" s="165" t="e">
        <f>(Tabla29268[[#This Row],[Columna4]]*EG$5/$DM$5)*$DU$4</f>
        <v>#DIV/0!</v>
      </c>
      <c r="EJ26" s="220"/>
      <c r="EK26" s="220"/>
      <c r="EL26" s="220"/>
      <c r="EM26" s="220"/>
      <c r="EN26" s="220"/>
      <c r="EO26" s="220"/>
      <c r="EP26" s="220"/>
      <c r="EQ26" s="220"/>
      <c r="ER26" s="220"/>
      <c r="ES26" s="220"/>
      <c r="ET26" s="220"/>
      <c r="EU26" s="220"/>
      <c r="EV26" s="220"/>
      <c r="EW26" s="220"/>
      <c r="EX26" s="220"/>
      <c r="FA26" s="220"/>
      <c r="FB26" s="220"/>
      <c r="FC26" s="220"/>
      <c r="FD26" s="220"/>
      <c r="FE26" s="220"/>
      <c r="FF26" s="220"/>
      <c r="FG26" s="220"/>
      <c r="FH26" s="220"/>
      <c r="FI26" s="220"/>
      <c r="FJ26" s="220"/>
      <c r="FK26" s="220"/>
      <c r="FL26" s="220"/>
      <c r="FM26" s="220"/>
      <c r="FN26" s="220"/>
      <c r="FO26" s="246"/>
      <c r="FQ26" s="103">
        <f t="shared" si="133"/>
        <v>17</v>
      </c>
      <c r="FR26" s="211" t="s">
        <v>184</v>
      </c>
      <c r="FS26" s="212">
        <f t="shared" ref="FS26:GD26" si="186">EK92</f>
        <v>0</v>
      </c>
      <c r="FT26" s="212">
        <f t="shared" si="186"/>
        <v>0</v>
      </c>
      <c r="FU26" s="212">
        <f t="shared" si="186"/>
        <v>0</v>
      </c>
      <c r="FV26" s="212">
        <f t="shared" si="186"/>
        <v>0</v>
      </c>
      <c r="FW26" s="212">
        <f t="shared" si="186"/>
        <v>0</v>
      </c>
      <c r="FX26" s="212">
        <f t="shared" si="186"/>
        <v>0</v>
      </c>
      <c r="FY26" s="212">
        <f t="shared" si="186"/>
        <v>0</v>
      </c>
      <c r="FZ26" s="212">
        <f t="shared" si="186"/>
        <v>0</v>
      </c>
      <c r="GA26" s="212">
        <f t="shared" si="186"/>
        <v>0</v>
      </c>
      <c r="GB26" s="212">
        <f t="shared" si="186"/>
        <v>0</v>
      </c>
      <c r="GC26" s="212">
        <f t="shared" si="186"/>
        <v>0</v>
      </c>
      <c r="GD26" s="212">
        <f t="shared" si="186"/>
        <v>0</v>
      </c>
      <c r="GE26" s="188">
        <f t="shared" si="127"/>
        <v>0</v>
      </c>
      <c r="GF26" s="189" t="e">
        <f t="shared" si="55"/>
        <v>#DIV/0!</v>
      </c>
      <c r="GG26" s="97" t="b">
        <f>GE26=EW92</f>
        <v>1</v>
      </c>
      <c r="GI26" s="40" t="s">
        <v>644</v>
      </c>
      <c r="GJ26" s="41">
        <v>0</v>
      </c>
      <c r="GK26" s="42">
        <f t="shared" si="91"/>
        <v>0</v>
      </c>
      <c r="GL26" s="43">
        <f t="shared" si="92"/>
        <v>0</v>
      </c>
      <c r="GM26" s="44">
        <v>1</v>
      </c>
      <c r="GN26" s="343">
        <v>0</v>
      </c>
      <c r="GO26" s="45"/>
      <c r="GR26" s="149"/>
      <c r="GS26" s="175"/>
      <c r="GT26" s="147"/>
      <c r="GU26" s="175"/>
      <c r="GV26" s="147"/>
      <c r="GW26" s="175"/>
      <c r="GX26" s="147"/>
      <c r="GY26" s="175"/>
      <c r="GZ26" s="147"/>
      <c r="HA26" s="175"/>
      <c r="HB26" s="147"/>
      <c r="HC26" s="175"/>
      <c r="HD26" s="147"/>
      <c r="HE26" s="175"/>
      <c r="HF26" s="147"/>
      <c r="HG26" s="175"/>
      <c r="HH26" s="147"/>
      <c r="HI26" s="175"/>
      <c r="HJ26" s="147"/>
      <c r="HK26" s="175"/>
      <c r="HL26" s="147"/>
      <c r="HM26" s="175"/>
      <c r="HN26" s="147"/>
      <c r="HO26" s="175"/>
      <c r="HP26" s="147"/>
      <c r="HQ26" s="150"/>
      <c r="HR26" s="147"/>
    </row>
    <row r="27" spans="2:226" ht="14.4" customHeight="1" x14ac:dyDescent="0.3">
      <c r="C27" s="194" t="e">
        <f t="shared" si="181"/>
        <v>#DIV/0!</v>
      </c>
      <c r="D27" s="195" t="s">
        <v>185</v>
      </c>
      <c r="E27" s="248">
        <f t="shared" si="182"/>
        <v>0</v>
      </c>
      <c r="F27" s="332">
        <v>34.994900000000001</v>
      </c>
      <c r="G27" s="198">
        <f t="shared" si="183"/>
        <v>0</v>
      </c>
      <c r="I27" s="195" t="str">
        <f t="shared" si="184"/>
        <v>Junio</v>
      </c>
      <c r="J27" s="199">
        <f t="shared" si="185"/>
        <v>1.46</v>
      </c>
      <c r="L27" s="333">
        <v>0</v>
      </c>
      <c r="R27" s="251">
        <f t="shared" si="5"/>
        <v>0</v>
      </c>
      <c r="S27" s="251">
        <f t="shared" si="6"/>
        <v>0</v>
      </c>
      <c r="T27" s="251">
        <f t="shared" si="7"/>
        <v>0</v>
      </c>
      <c r="U27" s="251">
        <f t="shared" si="8"/>
        <v>0</v>
      </c>
      <c r="V27" s="252" t="s">
        <v>601</v>
      </c>
      <c r="W27" s="160">
        <f t="shared" si="9"/>
        <v>0</v>
      </c>
      <c r="X27" s="253" t="e">
        <f t="shared" si="2"/>
        <v>#DIV/0!</v>
      </c>
      <c r="Y27" s="254" t="e">
        <f>SUM(X27:X39)</f>
        <v>#DIV/0!</v>
      </c>
      <c r="Z27" s="254" t="s">
        <v>186</v>
      </c>
      <c r="AA27" s="332">
        <v>0</v>
      </c>
      <c r="AB27" s="335">
        <v>0</v>
      </c>
      <c r="AC27" s="163"/>
      <c r="AD27" s="164" t="str">
        <f t="shared" si="147"/>
        <v>Septiembre</v>
      </c>
      <c r="AE27" s="244">
        <f>Tabla24[[#Totals],[Columna10]]</f>
        <v>0</v>
      </c>
      <c r="AF27" s="244" t="e">
        <f>Tabla2410[[#Totals],[Columna10]]</f>
        <v>#DIV/0!</v>
      </c>
      <c r="AG27" s="244" t="e">
        <f>Tabla24105[[#Totals],[Columna10]]</f>
        <v>#DIV/0!</v>
      </c>
      <c r="AH27" s="244" t="e">
        <f>Tabla241057[[#Totals],[Columna10]]</f>
        <v>#DIV/0!</v>
      </c>
      <c r="AI27" s="244" t="e">
        <f>Tabla24105711[[#Totals],[Columna10]]</f>
        <v>#DIV/0!</v>
      </c>
      <c r="AJ27" s="245" t="e">
        <f t="shared" si="148"/>
        <v>#DIV/0!</v>
      </c>
      <c r="AK27" s="167" t="e">
        <f t="shared" si="149"/>
        <v>#DIV/0!</v>
      </c>
      <c r="AM27" s="228"/>
      <c r="AN27" s="228"/>
      <c r="AO27" s="227" t="e">
        <f>$X$25</f>
        <v>#DIV/0!</v>
      </c>
      <c r="AP27" s="95" t="str">
        <f t="shared" si="19"/>
        <v>C20</v>
      </c>
      <c r="AQ27" s="165">
        <f t="shared" si="20"/>
        <v>0</v>
      </c>
      <c r="AR27" s="165">
        <f t="shared" si="20"/>
        <v>0</v>
      </c>
      <c r="AS27" s="165">
        <f t="shared" si="20"/>
        <v>0</v>
      </c>
      <c r="AT27" s="165">
        <f t="shared" si="21"/>
        <v>0</v>
      </c>
      <c r="AU27" s="165">
        <f t="shared" si="22"/>
        <v>0</v>
      </c>
      <c r="AV27" s="165">
        <f t="shared" si="23"/>
        <v>0</v>
      </c>
      <c r="AW27" s="165">
        <f t="shared" si="24"/>
        <v>0</v>
      </c>
      <c r="AX27" s="165">
        <f t="shared" si="25"/>
        <v>0</v>
      </c>
      <c r="AY27" s="165">
        <f t="shared" si="26"/>
        <v>0</v>
      </c>
      <c r="AZ27" s="165">
        <f t="shared" si="27"/>
        <v>0</v>
      </c>
      <c r="BA27" s="165">
        <f t="shared" si="28"/>
        <v>0</v>
      </c>
      <c r="BB27" s="165">
        <f t="shared" si="29"/>
        <v>0</v>
      </c>
      <c r="BC27" s="165">
        <f t="shared" si="30"/>
        <v>0</v>
      </c>
      <c r="BD27" s="165">
        <f t="shared" si="31"/>
        <v>0</v>
      </c>
      <c r="BE27" s="165">
        <f t="shared" si="32"/>
        <v>0</v>
      </c>
      <c r="BG27" s="228"/>
      <c r="BH27" s="228"/>
      <c r="BI27" s="227" t="e">
        <f>$X$25</f>
        <v>#DIV/0!</v>
      </c>
      <c r="BJ27" s="95" t="str">
        <f>Tabla2[[#This Row],[Columna1]]</f>
        <v>C20</v>
      </c>
      <c r="BK27" s="165">
        <f>Tabla29[[#This Row],[Columna3]]/7</f>
        <v>0</v>
      </c>
      <c r="BL27" s="165">
        <f>Tabla29[[#This Row],[Columna4]]/4.2</f>
        <v>0</v>
      </c>
      <c r="BM27" s="165">
        <f>Tabla2[[#This Row],[Columna16]]</f>
        <v>0</v>
      </c>
      <c r="BN27" s="165" t="e">
        <f>(Tabla29[[#This Row],[Columna4]]*BN$5/$BE$5)*$BM$4</f>
        <v>#DIV/0!</v>
      </c>
      <c r="BO27" s="165" t="e">
        <f>(Tabla29[[#This Row],[Columna4]]*BO$5/$BE$5)*$BM$4</f>
        <v>#DIV/0!</v>
      </c>
      <c r="BP27" s="165" t="e">
        <f>(Tabla29[[#This Row],[Columna4]]*BP$5/$BE$5)*$BM$4</f>
        <v>#DIV/0!</v>
      </c>
      <c r="BQ27" s="165" t="e">
        <f>(Tabla29[[#This Row],[Columna4]]*BQ$5/$BE$5)*$BM$4</f>
        <v>#DIV/0!</v>
      </c>
      <c r="BR27" s="165" t="e">
        <f>(Tabla29[[#This Row],[Columna4]]*BR$5/$BE$5)*$BM$4</f>
        <v>#DIV/0!</v>
      </c>
      <c r="BS27" s="165" t="e">
        <f>(Tabla29[[#This Row],[Columna4]]*BS$5/$BE$5)*$BM$4</f>
        <v>#DIV/0!</v>
      </c>
      <c r="BT27" s="165" t="e">
        <f>(Tabla29[[#This Row],[Columna4]]*BT$5/$BE$5)*$BM$4</f>
        <v>#DIV/0!</v>
      </c>
      <c r="BU27" s="165" t="e">
        <f>(Tabla29[[#This Row],[Columna4]]*BU$5/$BE$5)*$BM$4</f>
        <v>#DIV/0!</v>
      </c>
      <c r="BV27" s="165" t="e">
        <f>(Tabla29[[#This Row],[Columna4]]*BV$5/$BE$5)*$BM$4</f>
        <v>#DIV/0!</v>
      </c>
      <c r="BW27" s="165" t="e">
        <f>(Tabla29[[#This Row],[Columna4]]*BW$5/$BE$5)*$BM$4</f>
        <v>#DIV/0!</v>
      </c>
      <c r="BX27" s="165" t="e">
        <f>(Tabla29[[#This Row],[Columna4]]*BX$5/$BE$5)*$BM$4</f>
        <v>#DIV/0!</v>
      </c>
      <c r="BY27" s="165" t="e">
        <f>(Tabla29[[#This Row],[Columna4]]*BY$5/$BE$5)*$BM$4</f>
        <v>#DIV/0!</v>
      </c>
      <c r="CA27" s="228"/>
      <c r="CB27" s="228"/>
      <c r="CC27" s="227" t="e">
        <f>$X$25</f>
        <v>#DIV/0!</v>
      </c>
      <c r="CD27" s="95" t="str">
        <f>Tabla2[[#This Row],[Columna1]]</f>
        <v>C20</v>
      </c>
      <c r="CE27" s="165" t="e">
        <f>Tabla292[[#This Row],[Columna3]]/7</f>
        <v>#DIV/0!</v>
      </c>
      <c r="CF27" s="165" t="e">
        <f>Tabla292[[#This Row],[Columna4]]/4.2</f>
        <v>#DIV/0!</v>
      </c>
      <c r="CG27" s="165" t="e">
        <f>Tabla29[[#This Row],[Columna16]]</f>
        <v>#DIV/0!</v>
      </c>
      <c r="CH27" s="165" t="e">
        <f>(Tabla292[[#This Row],[Columna4]]*CH$5/$BY$5)*$CG$4</f>
        <v>#DIV/0!</v>
      </c>
      <c r="CI27" s="165" t="e">
        <f>(Tabla292[[#This Row],[Columna4]]*CI$5/$BY$5)*$CG$4</f>
        <v>#DIV/0!</v>
      </c>
      <c r="CJ27" s="165" t="e">
        <f>(Tabla292[[#This Row],[Columna4]]*CJ$5/$BY$5)*$CG$4</f>
        <v>#DIV/0!</v>
      </c>
      <c r="CK27" s="165" t="e">
        <f>(Tabla292[[#This Row],[Columna4]]*CK$5/$BY$5)*$CG$4</f>
        <v>#DIV/0!</v>
      </c>
      <c r="CL27" s="165" t="e">
        <f>(Tabla292[[#This Row],[Columna4]]*CL$5/$BY$5)*$CG$4</f>
        <v>#DIV/0!</v>
      </c>
      <c r="CM27" s="165" t="e">
        <f>(Tabla292[[#This Row],[Columna4]]*CM$5/$BY$5)*$CG$4</f>
        <v>#DIV/0!</v>
      </c>
      <c r="CN27" s="165" t="e">
        <f>(Tabla292[[#This Row],[Columna4]]*CN$5/$BY$5)*$CG$4</f>
        <v>#DIV/0!</v>
      </c>
      <c r="CO27" s="165" t="e">
        <f>(Tabla292[[#This Row],[Columna4]]*CO$5/$BY$5)*$CG$4</f>
        <v>#DIV/0!</v>
      </c>
      <c r="CP27" s="165" t="e">
        <f>(Tabla292[[#This Row],[Columna4]]*CP$5/$BY$5)*$CG$4</f>
        <v>#DIV/0!</v>
      </c>
      <c r="CQ27" s="165" t="e">
        <f>(Tabla292[[#This Row],[Columna4]]*CQ$5/$BY$5)*$CG$4</f>
        <v>#DIV/0!</v>
      </c>
      <c r="CR27" s="165" t="e">
        <f>(Tabla292[[#This Row],[Columna4]]*CR$5/$BY$5)*$CG$4</f>
        <v>#DIV/0!</v>
      </c>
      <c r="CS27" s="165" t="e">
        <f>(Tabla292[[#This Row],[Columna4]]*CS$5/$BY$5)*$CG$4</f>
        <v>#DIV/0!</v>
      </c>
      <c r="CU27" s="228"/>
      <c r="CV27" s="228"/>
      <c r="CW27" s="227" t="e">
        <f>$X$25</f>
        <v>#DIV/0!</v>
      </c>
      <c r="CX27" s="95" t="str">
        <f>Tabla2[[#This Row],[Columna1]]</f>
        <v>C20</v>
      </c>
      <c r="CY27" s="165" t="e">
        <f>Tabla2926[[#This Row],[Columna3]]/7</f>
        <v>#DIV/0!</v>
      </c>
      <c r="CZ27" s="165" t="e">
        <f>Tabla2926[[#This Row],[Columna4]]/4.2</f>
        <v>#DIV/0!</v>
      </c>
      <c r="DA27" s="165" t="e">
        <f>Tabla292[[#This Row],[Columna16]]</f>
        <v>#DIV/0!</v>
      </c>
      <c r="DB27" s="165" t="e">
        <f>(Tabla2926[[#This Row],[Columna4]]*DB$5/$CS$5)*$DA$4</f>
        <v>#DIV/0!</v>
      </c>
      <c r="DC27" s="165" t="e">
        <f>(Tabla2926[[#This Row],[Columna4]]*DC$5/$CS$5)*$DA$4</f>
        <v>#DIV/0!</v>
      </c>
      <c r="DD27" s="165" t="e">
        <f>(Tabla2926[[#This Row],[Columna4]]*DD$5/$CS$5)*$DA$4</f>
        <v>#DIV/0!</v>
      </c>
      <c r="DE27" s="165" t="e">
        <f>(Tabla2926[[#This Row],[Columna4]]*DE$5/$CS$5)*$DA$4</f>
        <v>#DIV/0!</v>
      </c>
      <c r="DF27" s="165" t="e">
        <f>(Tabla2926[[#This Row],[Columna4]]*DF$5/$CS$5)*$DA$4</f>
        <v>#DIV/0!</v>
      </c>
      <c r="DG27" s="165" t="e">
        <f>(Tabla2926[[#This Row],[Columna4]]*DG$5/$CS$5)*$DA$4</f>
        <v>#DIV/0!</v>
      </c>
      <c r="DH27" s="165" t="e">
        <f>(Tabla2926[[#This Row],[Columna4]]*DH$5/$CS$5)*$DA$4</f>
        <v>#DIV/0!</v>
      </c>
      <c r="DI27" s="165" t="e">
        <f>(Tabla2926[[#This Row],[Columna4]]*DI$5/$CS$5)*$DA$4</f>
        <v>#DIV/0!</v>
      </c>
      <c r="DJ27" s="165" t="e">
        <f>(Tabla2926[[#This Row],[Columna4]]*DJ$5/$CS$5)*$DA$4</f>
        <v>#DIV/0!</v>
      </c>
      <c r="DK27" s="165" t="e">
        <f>(Tabla2926[[#This Row],[Columna4]]*DK$5/$CS$5)*$DA$4</f>
        <v>#DIV/0!</v>
      </c>
      <c r="DL27" s="165" t="e">
        <f>(Tabla2926[[#This Row],[Columna4]]*DL$5/$CS$5)*$DA$4</f>
        <v>#DIV/0!</v>
      </c>
      <c r="DM27" s="165" t="e">
        <f>(Tabla2926[[#This Row],[Columna4]]*DM$5/$CS$5)*$DA$4</f>
        <v>#DIV/0!</v>
      </c>
      <c r="DO27" s="228"/>
      <c r="DP27" s="228"/>
      <c r="DQ27" s="227" t="e">
        <f>$X$25</f>
        <v>#DIV/0!</v>
      </c>
      <c r="DR27" s="95" t="str">
        <f>Tabla2[[#This Row],[Columna1]]</f>
        <v>C20</v>
      </c>
      <c r="DS27" s="165" t="e">
        <f>Tabla29268[[#This Row],[Columna3]]/7</f>
        <v>#DIV/0!</v>
      </c>
      <c r="DT27" s="165" t="e">
        <f>Tabla29268[[#This Row],[Columna4]]/4.2</f>
        <v>#DIV/0!</v>
      </c>
      <c r="DU27" s="165" t="e">
        <f>Tabla2926[[#This Row],[Columna16]]</f>
        <v>#DIV/0!</v>
      </c>
      <c r="DV27" s="165" t="e">
        <f>(Tabla29268[[#This Row],[Columna4]]*DV$5/$DM$5)*$DU$4</f>
        <v>#DIV/0!</v>
      </c>
      <c r="DW27" s="165" t="e">
        <f>(Tabla29268[[#This Row],[Columna4]]*DW$5/$DM$5)*$DU$4</f>
        <v>#DIV/0!</v>
      </c>
      <c r="DX27" s="165" t="e">
        <f>(Tabla29268[[#This Row],[Columna4]]*DX$5/$DM$5)*$DU$4</f>
        <v>#DIV/0!</v>
      </c>
      <c r="DY27" s="165" t="e">
        <f>(Tabla29268[[#This Row],[Columna4]]*DY$5/$DM$5)*$DU$4</f>
        <v>#DIV/0!</v>
      </c>
      <c r="DZ27" s="165" t="e">
        <f>(Tabla29268[[#This Row],[Columna4]]*DZ$5/$DM$5)*$DU$4</f>
        <v>#DIV/0!</v>
      </c>
      <c r="EA27" s="165" t="e">
        <f>(Tabla29268[[#This Row],[Columna4]]*EA$5/$DM$5)*$DU$4</f>
        <v>#DIV/0!</v>
      </c>
      <c r="EB27" s="165" t="e">
        <f>(Tabla29268[[#This Row],[Columna4]]*EB$5/$DM$5)*$DU$4</f>
        <v>#DIV/0!</v>
      </c>
      <c r="EC27" s="165" t="e">
        <f>(Tabla29268[[#This Row],[Columna4]]*EC$5/$DM$5)*$DU$4</f>
        <v>#DIV/0!</v>
      </c>
      <c r="ED27" s="165" t="e">
        <f>(Tabla29268[[#This Row],[Columna4]]*ED$5/$DM$5)*$DU$4</f>
        <v>#DIV/0!</v>
      </c>
      <c r="EE27" s="165" t="e">
        <f>(Tabla29268[[#This Row],[Columna4]]*EE$5/$DM$5)*$DU$4</f>
        <v>#DIV/0!</v>
      </c>
      <c r="EF27" s="165" t="e">
        <f>(Tabla29268[[#This Row],[Columna4]]*EF$5/$DM$5)*$DU$4</f>
        <v>#DIV/0!</v>
      </c>
      <c r="EG27" s="165" t="e">
        <f>(Tabla29268[[#This Row],[Columna4]]*EG$5/$DM$5)*$DU$4</f>
        <v>#DIV/0!</v>
      </c>
      <c r="EJ27" s="216" t="s">
        <v>187</v>
      </c>
      <c r="EK27" s="217" t="e">
        <f>EK179</f>
        <v>#DIV/0!</v>
      </c>
      <c r="EL27" s="217" t="e">
        <f t="shared" ref="EL27:EV27" si="187">EL179</f>
        <v>#DIV/0!</v>
      </c>
      <c r="EM27" s="217" t="e">
        <f t="shared" si="187"/>
        <v>#DIV/0!</v>
      </c>
      <c r="EN27" s="217" t="e">
        <f t="shared" si="187"/>
        <v>#DIV/0!</v>
      </c>
      <c r="EO27" s="217" t="e">
        <f t="shared" si="187"/>
        <v>#DIV/0!</v>
      </c>
      <c r="EP27" s="217" t="e">
        <f t="shared" si="187"/>
        <v>#DIV/0!</v>
      </c>
      <c r="EQ27" s="217" t="e">
        <f t="shared" si="187"/>
        <v>#DIV/0!</v>
      </c>
      <c r="ER27" s="217" t="e">
        <f t="shared" si="187"/>
        <v>#DIV/0!</v>
      </c>
      <c r="ES27" s="217" t="e">
        <f t="shared" si="187"/>
        <v>#DIV/0!</v>
      </c>
      <c r="ET27" s="217" t="e">
        <f t="shared" si="187"/>
        <v>#DIV/0!</v>
      </c>
      <c r="EU27" s="217" t="e">
        <f t="shared" si="187"/>
        <v>#DIV/0!</v>
      </c>
      <c r="EV27" s="217" t="e">
        <f t="shared" si="187"/>
        <v>#DIV/0!</v>
      </c>
      <c r="EW27" s="218" t="e">
        <f>SUM(EK27:EV27)</f>
        <v>#DIV/0!</v>
      </c>
      <c r="EX27" s="123" t="e">
        <f>EW27/$EW$6</f>
        <v>#DIV/0!</v>
      </c>
      <c r="FA27" s="216" t="s">
        <v>187</v>
      </c>
      <c r="FB27" s="217" t="e">
        <f>FB21-FB23-FB25</f>
        <v>#DIV/0!</v>
      </c>
      <c r="FC27" s="217" t="e">
        <f t="shared" ref="FC27:FM27" si="188">FC21-FC23-FC25</f>
        <v>#DIV/0!</v>
      </c>
      <c r="FD27" s="217" t="e">
        <f t="shared" si="188"/>
        <v>#DIV/0!</v>
      </c>
      <c r="FE27" s="217" t="e">
        <f t="shared" si="188"/>
        <v>#DIV/0!</v>
      </c>
      <c r="FF27" s="217" t="e">
        <f t="shared" si="188"/>
        <v>#DIV/0!</v>
      </c>
      <c r="FG27" s="217" t="e">
        <f t="shared" si="188"/>
        <v>#DIV/0!</v>
      </c>
      <c r="FH27" s="217" t="e">
        <f t="shared" si="188"/>
        <v>#DIV/0!</v>
      </c>
      <c r="FI27" s="217" t="e">
        <f t="shared" si="188"/>
        <v>#DIV/0!</v>
      </c>
      <c r="FJ27" s="217" t="e">
        <f t="shared" si="188"/>
        <v>#DIV/0!</v>
      </c>
      <c r="FK27" s="217" t="e">
        <f t="shared" si="188"/>
        <v>#DIV/0!</v>
      </c>
      <c r="FL27" s="217" t="e">
        <f t="shared" si="188"/>
        <v>#DIV/0!</v>
      </c>
      <c r="FM27" s="217" t="e">
        <f t="shared" si="188"/>
        <v>#DIV/0!</v>
      </c>
      <c r="FN27" s="171" t="e">
        <f>SUM(FB27:FM27)</f>
        <v>#DIV/0!</v>
      </c>
      <c r="FO27" s="124" t="e">
        <f>FN27/$FN$6</f>
        <v>#DIV/0!</v>
      </c>
      <c r="FQ27" s="103">
        <f t="shared" si="133"/>
        <v>18</v>
      </c>
      <c r="FR27" s="211" t="s">
        <v>188</v>
      </c>
      <c r="FS27" s="212">
        <f t="shared" ref="FS27:GD27" si="189">EK98</f>
        <v>0</v>
      </c>
      <c r="FT27" s="212">
        <f t="shared" si="189"/>
        <v>0</v>
      </c>
      <c r="FU27" s="212">
        <f t="shared" si="189"/>
        <v>0</v>
      </c>
      <c r="FV27" s="212">
        <f t="shared" si="189"/>
        <v>0</v>
      </c>
      <c r="FW27" s="212">
        <f t="shared" si="189"/>
        <v>0</v>
      </c>
      <c r="FX27" s="212">
        <f t="shared" si="189"/>
        <v>0</v>
      </c>
      <c r="FY27" s="212">
        <f t="shared" si="189"/>
        <v>0</v>
      </c>
      <c r="FZ27" s="212">
        <f t="shared" si="189"/>
        <v>0</v>
      </c>
      <c r="GA27" s="212">
        <f t="shared" si="189"/>
        <v>0</v>
      </c>
      <c r="GB27" s="212">
        <f t="shared" si="189"/>
        <v>0</v>
      </c>
      <c r="GC27" s="212">
        <f t="shared" si="189"/>
        <v>0</v>
      </c>
      <c r="GD27" s="212">
        <f t="shared" si="189"/>
        <v>0</v>
      </c>
      <c r="GE27" s="188">
        <f t="shared" si="127"/>
        <v>0</v>
      </c>
      <c r="GF27" s="189" t="e">
        <f t="shared" si="55"/>
        <v>#DIV/0!</v>
      </c>
      <c r="GI27" s="40" t="s">
        <v>645</v>
      </c>
      <c r="GJ27" s="41">
        <v>0</v>
      </c>
      <c r="GK27" s="42">
        <f t="shared" si="91"/>
        <v>0</v>
      </c>
      <c r="GL27" s="43">
        <f t="shared" si="92"/>
        <v>0</v>
      </c>
      <c r="GM27" s="44">
        <v>1</v>
      </c>
      <c r="GN27" s="343">
        <v>0</v>
      </c>
      <c r="GO27" s="45" t="s">
        <v>189</v>
      </c>
      <c r="GR27" s="190" t="s">
        <v>190</v>
      </c>
      <c r="GS27" s="175" t="e">
        <f>$EK$12</f>
        <v>#DIV/0!</v>
      </c>
      <c r="GT27" s="213" t="e">
        <f>GS27/GS$9</f>
        <v>#DIV/0!</v>
      </c>
      <c r="GU27" s="175" t="e">
        <f>$EL$12</f>
        <v>#DIV/0!</v>
      </c>
      <c r="GV27" s="213" t="e">
        <f>GU27/GU$9</f>
        <v>#DIV/0!</v>
      </c>
      <c r="GW27" s="175" t="e">
        <f>$EM$12</f>
        <v>#DIV/0!</v>
      </c>
      <c r="GX27" s="213" t="e">
        <f>GW27/GW$9</f>
        <v>#DIV/0!</v>
      </c>
      <c r="GY27" s="175" t="e">
        <f>$EN$12</f>
        <v>#DIV/0!</v>
      </c>
      <c r="GZ27" s="213" t="e">
        <f>GY27/GY$9</f>
        <v>#DIV/0!</v>
      </c>
      <c r="HA27" s="175" t="e">
        <f>$EO$12</f>
        <v>#DIV/0!</v>
      </c>
      <c r="HB27" s="213" t="e">
        <f>HA27/HA$9</f>
        <v>#DIV/0!</v>
      </c>
      <c r="HC27" s="175" t="e">
        <f>$EP$12</f>
        <v>#DIV/0!</v>
      </c>
      <c r="HD27" s="213" t="e">
        <f>HC27/HC$9</f>
        <v>#DIV/0!</v>
      </c>
      <c r="HE27" s="175" t="e">
        <f>$EQ$12</f>
        <v>#DIV/0!</v>
      </c>
      <c r="HF27" s="213" t="e">
        <f>HE27/HE$9</f>
        <v>#DIV/0!</v>
      </c>
      <c r="HG27" s="175" t="e">
        <f>$ER$12</f>
        <v>#DIV/0!</v>
      </c>
      <c r="HH27" s="213" t="e">
        <f>HG27/HG$9</f>
        <v>#DIV/0!</v>
      </c>
      <c r="HI27" s="175" t="e">
        <f>$ES$12</f>
        <v>#DIV/0!</v>
      </c>
      <c r="HJ27" s="213" t="e">
        <f>HI27/HI$9</f>
        <v>#DIV/0!</v>
      </c>
      <c r="HK27" s="175" t="e">
        <f>$ET$12</f>
        <v>#DIV/0!</v>
      </c>
      <c r="HL27" s="213" t="e">
        <f>HK27/HK$9</f>
        <v>#DIV/0!</v>
      </c>
      <c r="HM27" s="175" t="e">
        <f>$EU$12</f>
        <v>#DIV/0!</v>
      </c>
      <c r="HN27" s="213" t="e">
        <f>HM27/HM$9</f>
        <v>#DIV/0!</v>
      </c>
      <c r="HO27" s="175" t="e">
        <f>$EV$12</f>
        <v>#DIV/0!</v>
      </c>
      <c r="HP27" s="213" t="e">
        <f>HO27/HO$9</f>
        <v>#DIV/0!</v>
      </c>
      <c r="HQ27" s="193" t="e">
        <f>GS27+GU27+GW27+GY27+HA27+HC27+HE27+HG27+HI27+HK27+HM27+HO27</f>
        <v>#DIV/0!</v>
      </c>
      <c r="HR27" s="213" t="e">
        <f>HQ27/HQ$9</f>
        <v>#DIV/0!</v>
      </c>
    </row>
    <row r="28" spans="2:226" ht="14.4" customHeight="1" x14ac:dyDescent="0.3">
      <c r="C28" s="194" t="e">
        <f t="shared" si="181"/>
        <v>#DIV/0!</v>
      </c>
      <c r="D28" s="195" t="s">
        <v>117</v>
      </c>
      <c r="E28" s="248">
        <f t="shared" si="182"/>
        <v>0</v>
      </c>
      <c r="F28" s="332">
        <v>35.051900000000003</v>
      </c>
      <c r="G28" s="198">
        <f t="shared" si="183"/>
        <v>0</v>
      </c>
      <c r="I28" s="195" t="str">
        <f t="shared" si="184"/>
        <v>Julio</v>
      </c>
      <c r="J28" s="199">
        <f t="shared" si="185"/>
        <v>1.91</v>
      </c>
      <c r="L28" s="333">
        <v>0</v>
      </c>
      <c r="R28" s="251">
        <f t="shared" si="5"/>
        <v>0</v>
      </c>
      <c r="S28" s="251">
        <f t="shared" si="6"/>
        <v>0</v>
      </c>
      <c r="T28" s="251">
        <f t="shared" si="7"/>
        <v>0</v>
      </c>
      <c r="U28" s="251">
        <f t="shared" si="8"/>
        <v>0</v>
      </c>
      <c r="V28" s="252" t="s">
        <v>602</v>
      </c>
      <c r="W28" s="160">
        <f t="shared" si="9"/>
        <v>0</v>
      </c>
      <c r="X28" s="253" t="e">
        <f t="shared" si="2"/>
        <v>#DIV/0!</v>
      </c>
      <c r="Y28" s="254"/>
      <c r="Z28" s="254"/>
      <c r="AA28" s="332">
        <v>0</v>
      </c>
      <c r="AB28" s="335">
        <v>0</v>
      </c>
      <c r="AC28" s="163"/>
      <c r="AD28" s="164" t="str">
        <f t="shared" si="147"/>
        <v>Octubre</v>
      </c>
      <c r="AE28" s="244">
        <f>Tabla24[[#Totals],[Columna11]]</f>
        <v>0</v>
      </c>
      <c r="AF28" s="244" t="e">
        <f>Tabla2410[[#Totals],[Columna11]]</f>
        <v>#DIV/0!</v>
      </c>
      <c r="AG28" s="244" t="e">
        <f>Tabla24105[[#Totals],[Columna11]]</f>
        <v>#DIV/0!</v>
      </c>
      <c r="AH28" s="244" t="e">
        <f>Tabla241057[[#Totals],[Columna11]]</f>
        <v>#DIV/0!</v>
      </c>
      <c r="AI28" s="244" t="e">
        <f>Tabla24105711[[#Totals],[Columna11]]</f>
        <v>#DIV/0!</v>
      </c>
      <c r="AJ28" s="245" t="e">
        <f t="shared" si="148"/>
        <v>#DIV/0!</v>
      </c>
      <c r="AK28" s="167" t="e">
        <f t="shared" si="149"/>
        <v>#DIV/0!</v>
      </c>
      <c r="AM28" s="228"/>
      <c r="AN28" s="228"/>
      <c r="AO28" s="227" t="e">
        <f>$X$26</f>
        <v>#DIV/0!</v>
      </c>
      <c r="AP28" s="95" t="str">
        <f t="shared" si="19"/>
        <v>C21</v>
      </c>
      <c r="AQ28" s="165">
        <f t="shared" si="20"/>
        <v>0</v>
      </c>
      <c r="AR28" s="165">
        <f t="shared" si="20"/>
        <v>0</v>
      </c>
      <c r="AS28" s="165">
        <f t="shared" si="20"/>
        <v>0</v>
      </c>
      <c r="AT28" s="165">
        <f t="shared" si="21"/>
        <v>0</v>
      </c>
      <c r="AU28" s="165">
        <f t="shared" si="22"/>
        <v>0</v>
      </c>
      <c r="AV28" s="165">
        <f t="shared" si="23"/>
        <v>0</v>
      </c>
      <c r="AW28" s="165">
        <f t="shared" si="24"/>
        <v>0</v>
      </c>
      <c r="AX28" s="165">
        <f t="shared" si="25"/>
        <v>0</v>
      </c>
      <c r="AY28" s="165">
        <f t="shared" si="26"/>
        <v>0</v>
      </c>
      <c r="AZ28" s="165">
        <f t="shared" si="27"/>
        <v>0</v>
      </c>
      <c r="BA28" s="165">
        <f t="shared" si="28"/>
        <v>0</v>
      </c>
      <c r="BB28" s="165">
        <f t="shared" si="29"/>
        <v>0</v>
      </c>
      <c r="BC28" s="165">
        <f t="shared" si="30"/>
        <v>0</v>
      </c>
      <c r="BD28" s="165">
        <f t="shared" si="31"/>
        <v>0</v>
      </c>
      <c r="BE28" s="165">
        <f t="shared" si="32"/>
        <v>0</v>
      </c>
      <c r="BG28" s="228"/>
      <c r="BH28" s="228"/>
      <c r="BI28" s="227" t="e">
        <f>$X$26</f>
        <v>#DIV/0!</v>
      </c>
      <c r="BJ28" s="95" t="str">
        <f>Tabla2[[#This Row],[Columna1]]</f>
        <v>C21</v>
      </c>
      <c r="BK28" s="165">
        <f>Tabla29[[#This Row],[Columna3]]/7</f>
        <v>0</v>
      </c>
      <c r="BL28" s="165">
        <f>Tabla29[[#This Row],[Columna4]]/4.2</f>
        <v>0</v>
      </c>
      <c r="BM28" s="165">
        <f>Tabla2[[#This Row],[Columna16]]</f>
        <v>0</v>
      </c>
      <c r="BN28" s="165" t="e">
        <f>(Tabla29[[#This Row],[Columna4]]*BN$5/$BE$5)*$BM$4</f>
        <v>#DIV/0!</v>
      </c>
      <c r="BO28" s="165" t="e">
        <f>(Tabla29[[#This Row],[Columna4]]*BO$5/$BE$5)*$BM$4</f>
        <v>#DIV/0!</v>
      </c>
      <c r="BP28" s="165" t="e">
        <f>(Tabla29[[#This Row],[Columna4]]*BP$5/$BE$5)*$BM$4</f>
        <v>#DIV/0!</v>
      </c>
      <c r="BQ28" s="165" t="e">
        <f>(Tabla29[[#This Row],[Columna4]]*BQ$5/$BE$5)*$BM$4</f>
        <v>#DIV/0!</v>
      </c>
      <c r="BR28" s="165" t="e">
        <f>(Tabla29[[#This Row],[Columna4]]*BR$5/$BE$5)*$BM$4</f>
        <v>#DIV/0!</v>
      </c>
      <c r="BS28" s="165" t="e">
        <f>(Tabla29[[#This Row],[Columna4]]*BS$5/$BE$5)*$BM$4</f>
        <v>#DIV/0!</v>
      </c>
      <c r="BT28" s="165" t="e">
        <f>(Tabla29[[#This Row],[Columna4]]*BT$5/$BE$5)*$BM$4</f>
        <v>#DIV/0!</v>
      </c>
      <c r="BU28" s="165" t="e">
        <f>(Tabla29[[#This Row],[Columna4]]*BU$5/$BE$5)*$BM$4</f>
        <v>#DIV/0!</v>
      </c>
      <c r="BV28" s="165" t="e">
        <f>(Tabla29[[#This Row],[Columna4]]*BV$5/$BE$5)*$BM$4</f>
        <v>#DIV/0!</v>
      </c>
      <c r="BW28" s="165" t="e">
        <f>(Tabla29[[#This Row],[Columna4]]*BW$5/$BE$5)*$BM$4</f>
        <v>#DIV/0!</v>
      </c>
      <c r="BX28" s="165" t="e">
        <f>(Tabla29[[#This Row],[Columna4]]*BX$5/$BE$5)*$BM$4</f>
        <v>#DIV/0!</v>
      </c>
      <c r="BY28" s="165" t="e">
        <f>(Tabla29[[#This Row],[Columna4]]*BY$5/$BE$5)*$BM$4</f>
        <v>#DIV/0!</v>
      </c>
      <c r="CA28" s="228"/>
      <c r="CB28" s="228"/>
      <c r="CC28" s="227" t="e">
        <f>$X$26</f>
        <v>#DIV/0!</v>
      </c>
      <c r="CD28" s="95" t="str">
        <f>Tabla2[[#This Row],[Columna1]]</f>
        <v>C21</v>
      </c>
      <c r="CE28" s="165" t="e">
        <f>Tabla292[[#This Row],[Columna3]]/7</f>
        <v>#DIV/0!</v>
      </c>
      <c r="CF28" s="165" t="e">
        <f>Tabla292[[#This Row],[Columna4]]/4.2</f>
        <v>#DIV/0!</v>
      </c>
      <c r="CG28" s="165" t="e">
        <f>Tabla29[[#This Row],[Columna16]]</f>
        <v>#DIV/0!</v>
      </c>
      <c r="CH28" s="165" t="e">
        <f>(Tabla292[[#This Row],[Columna4]]*CH$5/$BY$5)*$CG$4</f>
        <v>#DIV/0!</v>
      </c>
      <c r="CI28" s="165" t="e">
        <f>(Tabla292[[#This Row],[Columna4]]*CI$5/$BY$5)*$CG$4</f>
        <v>#DIV/0!</v>
      </c>
      <c r="CJ28" s="165" t="e">
        <f>(Tabla292[[#This Row],[Columna4]]*CJ$5/$BY$5)*$CG$4</f>
        <v>#DIV/0!</v>
      </c>
      <c r="CK28" s="165" t="e">
        <f>(Tabla292[[#This Row],[Columna4]]*CK$5/$BY$5)*$CG$4</f>
        <v>#DIV/0!</v>
      </c>
      <c r="CL28" s="165" t="e">
        <f>(Tabla292[[#This Row],[Columna4]]*CL$5/$BY$5)*$CG$4</f>
        <v>#DIV/0!</v>
      </c>
      <c r="CM28" s="165" t="e">
        <f>(Tabla292[[#This Row],[Columna4]]*CM$5/$BY$5)*$CG$4</f>
        <v>#DIV/0!</v>
      </c>
      <c r="CN28" s="165" t="e">
        <f>(Tabla292[[#This Row],[Columna4]]*CN$5/$BY$5)*$CG$4</f>
        <v>#DIV/0!</v>
      </c>
      <c r="CO28" s="165" t="e">
        <f>(Tabla292[[#This Row],[Columna4]]*CO$5/$BY$5)*$CG$4</f>
        <v>#DIV/0!</v>
      </c>
      <c r="CP28" s="165" t="e">
        <f>(Tabla292[[#This Row],[Columna4]]*CP$5/$BY$5)*$CG$4</f>
        <v>#DIV/0!</v>
      </c>
      <c r="CQ28" s="165" t="e">
        <f>(Tabla292[[#This Row],[Columna4]]*CQ$5/$BY$5)*$CG$4</f>
        <v>#DIV/0!</v>
      </c>
      <c r="CR28" s="165" t="e">
        <f>(Tabla292[[#This Row],[Columna4]]*CR$5/$BY$5)*$CG$4</f>
        <v>#DIV/0!</v>
      </c>
      <c r="CS28" s="165" t="e">
        <f>(Tabla292[[#This Row],[Columna4]]*CS$5/$BY$5)*$CG$4</f>
        <v>#DIV/0!</v>
      </c>
      <c r="CU28" s="228"/>
      <c r="CV28" s="228"/>
      <c r="CW28" s="227" t="e">
        <f>$X$26</f>
        <v>#DIV/0!</v>
      </c>
      <c r="CX28" s="95" t="str">
        <f>Tabla2[[#This Row],[Columna1]]</f>
        <v>C21</v>
      </c>
      <c r="CY28" s="165" t="e">
        <f>Tabla2926[[#This Row],[Columna3]]/7</f>
        <v>#DIV/0!</v>
      </c>
      <c r="CZ28" s="165" t="e">
        <f>Tabla2926[[#This Row],[Columna4]]/4.2</f>
        <v>#DIV/0!</v>
      </c>
      <c r="DA28" s="165" t="e">
        <f>Tabla292[[#This Row],[Columna16]]</f>
        <v>#DIV/0!</v>
      </c>
      <c r="DB28" s="165" t="e">
        <f>(Tabla2926[[#This Row],[Columna4]]*DB$5/$CS$5)*$DA$4</f>
        <v>#DIV/0!</v>
      </c>
      <c r="DC28" s="165" t="e">
        <f>(Tabla2926[[#This Row],[Columna4]]*DC$5/$CS$5)*$DA$4</f>
        <v>#DIV/0!</v>
      </c>
      <c r="DD28" s="165" t="e">
        <f>(Tabla2926[[#This Row],[Columna4]]*DD$5/$CS$5)*$DA$4</f>
        <v>#DIV/0!</v>
      </c>
      <c r="DE28" s="165" t="e">
        <f>(Tabla2926[[#This Row],[Columna4]]*DE$5/$CS$5)*$DA$4</f>
        <v>#DIV/0!</v>
      </c>
      <c r="DF28" s="165" t="e">
        <f>(Tabla2926[[#This Row],[Columna4]]*DF$5/$CS$5)*$DA$4</f>
        <v>#DIV/0!</v>
      </c>
      <c r="DG28" s="165" t="e">
        <f>(Tabla2926[[#This Row],[Columna4]]*DG$5/$CS$5)*$DA$4</f>
        <v>#DIV/0!</v>
      </c>
      <c r="DH28" s="165" t="e">
        <f>(Tabla2926[[#This Row],[Columna4]]*DH$5/$CS$5)*$DA$4</f>
        <v>#DIV/0!</v>
      </c>
      <c r="DI28" s="165" t="e">
        <f>(Tabla2926[[#This Row],[Columna4]]*DI$5/$CS$5)*$DA$4</f>
        <v>#DIV/0!</v>
      </c>
      <c r="DJ28" s="165" t="e">
        <f>(Tabla2926[[#This Row],[Columna4]]*DJ$5/$CS$5)*$DA$4</f>
        <v>#DIV/0!</v>
      </c>
      <c r="DK28" s="165" t="e">
        <f>(Tabla2926[[#This Row],[Columna4]]*DK$5/$CS$5)*$DA$4</f>
        <v>#DIV/0!</v>
      </c>
      <c r="DL28" s="165" t="e">
        <f>(Tabla2926[[#This Row],[Columna4]]*DL$5/$CS$5)*$DA$4</f>
        <v>#DIV/0!</v>
      </c>
      <c r="DM28" s="165" t="e">
        <f>(Tabla2926[[#This Row],[Columna4]]*DM$5/$CS$5)*$DA$4</f>
        <v>#DIV/0!</v>
      </c>
      <c r="DO28" s="228"/>
      <c r="DP28" s="228"/>
      <c r="DQ28" s="227" t="e">
        <f>$X$26</f>
        <v>#DIV/0!</v>
      </c>
      <c r="DR28" s="95" t="str">
        <f>Tabla2[[#This Row],[Columna1]]</f>
        <v>C21</v>
      </c>
      <c r="DS28" s="165" t="e">
        <f>Tabla29268[[#This Row],[Columna3]]/7</f>
        <v>#DIV/0!</v>
      </c>
      <c r="DT28" s="165" t="e">
        <f>Tabla29268[[#This Row],[Columna4]]/4.2</f>
        <v>#DIV/0!</v>
      </c>
      <c r="DU28" s="165" t="e">
        <f>Tabla2926[[#This Row],[Columna16]]</f>
        <v>#DIV/0!</v>
      </c>
      <c r="DV28" s="165" t="e">
        <f>(Tabla29268[[#This Row],[Columna4]]*DV$5/$DM$5)*$DU$4</f>
        <v>#DIV/0!</v>
      </c>
      <c r="DW28" s="165" t="e">
        <f>(Tabla29268[[#This Row],[Columna4]]*DW$5/$DM$5)*$DU$4</f>
        <v>#DIV/0!</v>
      </c>
      <c r="DX28" s="165" t="e">
        <f>(Tabla29268[[#This Row],[Columna4]]*DX$5/$DM$5)*$DU$4</f>
        <v>#DIV/0!</v>
      </c>
      <c r="DY28" s="165" t="e">
        <f>(Tabla29268[[#This Row],[Columna4]]*DY$5/$DM$5)*$DU$4</f>
        <v>#DIV/0!</v>
      </c>
      <c r="DZ28" s="165" t="e">
        <f>(Tabla29268[[#This Row],[Columna4]]*DZ$5/$DM$5)*$DU$4</f>
        <v>#DIV/0!</v>
      </c>
      <c r="EA28" s="165" t="e">
        <f>(Tabla29268[[#This Row],[Columna4]]*EA$5/$DM$5)*$DU$4</f>
        <v>#DIV/0!</v>
      </c>
      <c r="EB28" s="165" t="e">
        <f>(Tabla29268[[#This Row],[Columna4]]*EB$5/$DM$5)*$DU$4</f>
        <v>#DIV/0!</v>
      </c>
      <c r="EC28" s="165" t="e">
        <f>(Tabla29268[[#This Row],[Columna4]]*EC$5/$DM$5)*$DU$4</f>
        <v>#DIV/0!</v>
      </c>
      <c r="ED28" s="165" t="e">
        <f>(Tabla29268[[#This Row],[Columna4]]*ED$5/$DM$5)*$DU$4</f>
        <v>#DIV/0!</v>
      </c>
      <c r="EE28" s="165" t="e">
        <f>(Tabla29268[[#This Row],[Columna4]]*EE$5/$DM$5)*$DU$4</f>
        <v>#DIV/0!</v>
      </c>
      <c r="EF28" s="165" t="e">
        <f>(Tabla29268[[#This Row],[Columna4]]*EF$5/$DM$5)*$DU$4</f>
        <v>#DIV/0!</v>
      </c>
      <c r="EG28" s="165" t="e">
        <f>(Tabla29268[[#This Row],[Columna4]]*EG$5/$DM$5)*$DU$4</f>
        <v>#DIV/0!</v>
      </c>
      <c r="EL28" s="210"/>
      <c r="EM28" s="210"/>
      <c r="EN28" s="210"/>
      <c r="EO28" s="210"/>
      <c r="EP28" s="210"/>
      <c r="EQ28" s="210"/>
      <c r="ER28" s="210"/>
      <c r="ES28" s="210"/>
      <c r="ET28" s="210"/>
      <c r="EU28" s="210"/>
      <c r="EV28" s="210"/>
      <c r="EW28" s="171" t="e">
        <f>EW17-EW19-EW25</f>
        <v>#DIV/0!</v>
      </c>
      <c r="EX28" s="123"/>
      <c r="FB28" s="123" t="e">
        <f>FB27/FB6</f>
        <v>#DIV/0!</v>
      </c>
      <c r="FC28" s="123" t="e">
        <f t="shared" ref="FC28:FM28" si="190">FC27/FC6</f>
        <v>#DIV/0!</v>
      </c>
      <c r="FD28" s="123" t="e">
        <f t="shared" si="190"/>
        <v>#DIV/0!</v>
      </c>
      <c r="FE28" s="123" t="e">
        <f t="shared" si="190"/>
        <v>#DIV/0!</v>
      </c>
      <c r="FF28" s="123" t="e">
        <f t="shared" si="190"/>
        <v>#DIV/0!</v>
      </c>
      <c r="FG28" s="123" t="e">
        <f t="shared" si="190"/>
        <v>#DIV/0!</v>
      </c>
      <c r="FH28" s="123" t="e">
        <f t="shared" si="190"/>
        <v>#DIV/0!</v>
      </c>
      <c r="FI28" s="123" t="e">
        <f t="shared" si="190"/>
        <v>#DIV/0!</v>
      </c>
      <c r="FJ28" s="123" t="e">
        <f t="shared" si="190"/>
        <v>#DIV/0!</v>
      </c>
      <c r="FK28" s="123" t="e">
        <f t="shared" si="190"/>
        <v>#DIV/0!</v>
      </c>
      <c r="FL28" s="123" t="e">
        <f t="shared" si="190"/>
        <v>#DIV/0!</v>
      </c>
      <c r="FM28" s="123" t="e">
        <f t="shared" si="190"/>
        <v>#DIV/0!</v>
      </c>
      <c r="FO28" s="124"/>
      <c r="FQ28" s="103">
        <f t="shared" si="133"/>
        <v>19</v>
      </c>
      <c r="FR28" s="211" t="s">
        <v>191</v>
      </c>
      <c r="FS28" s="212" t="e">
        <f t="shared" ref="FS28:GD28" si="191">EK100-FS12</f>
        <v>#DIV/0!</v>
      </c>
      <c r="FT28" s="212" t="e">
        <f t="shared" si="191"/>
        <v>#DIV/0!</v>
      </c>
      <c r="FU28" s="212" t="e">
        <f t="shared" si="191"/>
        <v>#DIV/0!</v>
      </c>
      <c r="FV28" s="212" t="e">
        <f t="shared" si="191"/>
        <v>#DIV/0!</v>
      </c>
      <c r="FW28" s="212" t="e">
        <f t="shared" si="191"/>
        <v>#DIV/0!</v>
      </c>
      <c r="FX28" s="212" t="e">
        <f t="shared" si="191"/>
        <v>#DIV/0!</v>
      </c>
      <c r="FY28" s="212" t="e">
        <f t="shared" si="191"/>
        <v>#DIV/0!</v>
      </c>
      <c r="FZ28" s="212" t="e">
        <f t="shared" si="191"/>
        <v>#DIV/0!</v>
      </c>
      <c r="GA28" s="212" t="e">
        <f t="shared" si="191"/>
        <v>#DIV/0!</v>
      </c>
      <c r="GB28" s="212" t="e">
        <f t="shared" si="191"/>
        <v>#DIV/0!</v>
      </c>
      <c r="GC28" s="212" t="e">
        <f t="shared" si="191"/>
        <v>#DIV/0!</v>
      </c>
      <c r="GD28" s="212" t="e">
        <f t="shared" si="191"/>
        <v>#DIV/0!</v>
      </c>
      <c r="GE28" s="188" t="e">
        <f t="shared" si="127"/>
        <v>#DIV/0!</v>
      </c>
      <c r="GF28" s="189" t="e">
        <f t="shared" si="55"/>
        <v>#DIV/0!</v>
      </c>
      <c r="GG28" s="97" t="e">
        <f>(GE28+GE12)=EW100</f>
        <v>#DIV/0!</v>
      </c>
      <c r="GI28" s="40" t="s">
        <v>646</v>
      </c>
      <c r="GJ28" s="41">
        <v>0</v>
      </c>
      <c r="GK28" s="42">
        <f t="shared" si="91"/>
        <v>0</v>
      </c>
      <c r="GL28" s="43">
        <f t="shared" si="92"/>
        <v>0</v>
      </c>
      <c r="GM28" s="44">
        <v>1</v>
      </c>
      <c r="GN28" s="343">
        <v>0</v>
      </c>
      <c r="GO28" s="45"/>
      <c r="GR28" s="145"/>
      <c r="GS28" s="175"/>
      <c r="GT28" s="147"/>
      <c r="GU28" s="175"/>
      <c r="GV28" s="147"/>
      <c r="GW28" s="175"/>
      <c r="GX28" s="147"/>
      <c r="GY28" s="175"/>
      <c r="GZ28" s="147"/>
      <c r="HA28" s="175"/>
      <c r="HB28" s="147"/>
      <c r="HC28" s="175"/>
      <c r="HD28" s="147"/>
      <c r="HE28" s="175"/>
      <c r="HF28" s="147"/>
      <c r="HG28" s="175"/>
      <c r="HH28" s="147"/>
      <c r="HI28" s="175"/>
      <c r="HJ28" s="147"/>
      <c r="HK28" s="175"/>
      <c r="HL28" s="147"/>
      <c r="HM28" s="175"/>
      <c r="HN28" s="147"/>
      <c r="HO28" s="175"/>
      <c r="HP28" s="147"/>
      <c r="HQ28" s="150"/>
      <c r="HR28" s="147"/>
    </row>
    <row r="29" spans="2:226" ht="14.4" customHeight="1" x14ac:dyDescent="0.3">
      <c r="C29" s="194" t="e">
        <f t="shared" si="181"/>
        <v>#DIV/0!</v>
      </c>
      <c r="D29" s="195" t="s">
        <v>192</v>
      </c>
      <c r="E29" s="248">
        <f t="shared" si="182"/>
        <v>0</v>
      </c>
      <c r="F29" s="332">
        <v>35.110900000000001</v>
      </c>
      <c r="G29" s="198">
        <f t="shared" si="183"/>
        <v>0</v>
      </c>
      <c r="I29" s="195" t="str">
        <f t="shared" si="184"/>
        <v>Agosto</v>
      </c>
      <c r="J29" s="199">
        <f t="shared" si="185"/>
        <v>2.36</v>
      </c>
      <c r="L29" s="333">
        <v>0</v>
      </c>
      <c r="R29" s="251">
        <f t="shared" si="5"/>
        <v>0</v>
      </c>
      <c r="S29" s="251">
        <f t="shared" si="6"/>
        <v>0</v>
      </c>
      <c r="T29" s="251">
        <f t="shared" si="7"/>
        <v>0</v>
      </c>
      <c r="U29" s="251">
        <f t="shared" si="8"/>
        <v>0</v>
      </c>
      <c r="V29" s="252" t="s">
        <v>603</v>
      </c>
      <c r="W29" s="160">
        <f t="shared" si="9"/>
        <v>0</v>
      </c>
      <c r="X29" s="253" t="e">
        <f t="shared" si="2"/>
        <v>#DIV/0!</v>
      </c>
      <c r="Y29" s="254"/>
      <c r="Z29" s="254"/>
      <c r="AA29" s="332">
        <v>0</v>
      </c>
      <c r="AB29" s="335">
        <v>0</v>
      </c>
      <c r="AC29" s="163"/>
      <c r="AD29" s="164" t="str">
        <f t="shared" si="147"/>
        <v>Noviembre</v>
      </c>
      <c r="AE29" s="244">
        <f>Tabla24[[#Totals],[Columna12]]</f>
        <v>0</v>
      </c>
      <c r="AF29" s="244" t="e">
        <f>Tabla2410[[#Totals],[Columna12]]</f>
        <v>#DIV/0!</v>
      </c>
      <c r="AG29" s="244" t="e">
        <f>Tabla24105[[#Totals],[Columna12]]</f>
        <v>#DIV/0!</v>
      </c>
      <c r="AH29" s="244" t="e">
        <f>Tabla241057[[#Totals],[Columna12]]</f>
        <v>#DIV/0!</v>
      </c>
      <c r="AI29" s="244" t="e">
        <f>Tabla24105711[[#Totals],[Columna12]]</f>
        <v>#DIV/0!</v>
      </c>
      <c r="AJ29" s="245" t="e">
        <f t="shared" si="148"/>
        <v>#DIV/0!</v>
      </c>
      <c r="AK29" s="167" t="e">
        <f t="shared" si="149"/>
        <v>#DIV/0!</v>
      </c>
      <c r="AM29" s="254" t="s">
        <v>186</v>
      </c>
      <c r="AN29" s="254" t="e">
        <f>SUM(AO29:AO41)</f>
        <v>#DIV/0!</v>
      </c>
      <c r="AO29" s="253" t="e">
        <f>$X$27</f>
        <v>#DIV/0!</v>
      </c>
      <c r="AP29" s="95" t="str">
        <f t="shared" si="19"/>
        <v>C22</v>
      </c>
      <c r="AQ29" s="165">
        <f t="shared" si="20"/>
        <v>0</v>
      </c>
      <c r="AR29" s="165">
        <f t="shared" si="20"/>
        <v>0</v>
      </c>
      <c r="AS29" s="165">
        <f t="shared" si="20"/>
        <v>0</v>
      </c>
      <c r="AT29" s="165">
        <f t="shared" si="21"/>
        <v>0</v>
      </c>
      <c r="AU29" s="165">
        <f t="shared" si="22"/>
        <v>0</v>
      </c>
      <c r="AV29" s="165">
        <f t="shared" si="23"/>
        <v>0</v>
      </c>
      <c r="AW29" s="165">
        <f t="shared" si="24"/>
        <v>0</v>
      </c>
      <c r="AX29" s="165">
        <f t="shared" si="25"/>
        <v>0</v>
      </c>
      <c r="AY29" s="165">
        <f t="shared" si="26"/>
        <v>0</v>
      </c>
      <c r="AZ29" s="165">
        <f t="shared" si="27"/>
        <v>0</v>
      </c>
      <c r="BA29" s="165">
        <f t="shared" si="28"/>
        <v>0</v>
      </c>
      <c r="BB29" s="165">
        <f t="shared" si="29"/>
        <v>0</v>
      </c>
      <c r="BC29" s="165">
        <f t="shared" si="30"/>
        <v>0</v>
      </c>
      <c r="BD29" s="165">
        <f t="shared" si="31"/>
        <v>0</v>
      </c>
      <c r="BE29" s="165">
        <f t="shared" si="32"/>
        <v>0</v>
      </c>
      <c r="BG29" s="254" t="s">
        <v>186</v>
      </c>
      <c r="BH29" s="254" t="e">
        <f>SUM(BI29:BI41)</f>
        <v>#DIV/0!</v>
      </c>
      <c r="BI29" s="253" t="e">
        <f>$X$27</f>
        <v>#DIV/0!</v>
      </c>
      <c r="BJ29" s="95" t="str">
        <f>Tabla2[[#This Row],[Columna1]]</f>
        <v>C22</v>
      </c>
      <c r="BK29" s="165">
        <f>Tabla29[[#This Row],[Columna3]]/7</f>
        <v>0</v>
      </c>
      <c r="BL29" s="165">
        <f>Tabla29[[#This Row],[Columna4]]/4.2</f>
        <v>0</v>
      </c>
      <c r="BM29" s="165">
        <f>Tabla2[[#This Row],[Columna16]]</f>
        <v>0</v>
      </c>
      <c r="BN29" s="165" t="e">
        <f>(Tabla29[[#This Row],[Columna4]]*BN$5/$BE$5)*$BM$4</f>
        <v>#DIV/0!</v>
      </c>
      <c r="BO29" s="165" t="e">
        <f>(Tabla29[[#This Row],[Columna4]]*BO$5/$BE$5)*$BM$4</f>
        <v>#DIV/0!</v>
      </c>
      <c r="BP29" s="165" t="e">
        <f>(Tabla29[[#This Row],[Columna4]]*BP$5/$BE$5)*$BM$4</f>
        <v>#DIV/0!</v>
      </c>
      <c r="BQ29" s="165" t="e">
        <f>(Tabla29[[#This Row],[Columna4]]*BQ$5/$BE$5)*$BM$4</f>
        <v>#DIV/0!</v>
      </c>
      <c r="BR29" s="165" t="e">
        <f>(Tabla29[[#This Row],[Columna4]]*BR$5/$BE$5)*$BM$4</f>
        <v>#DIV/0!</v>
      </c>
      <c r="BS29" s="165" t="e">
        <f>(Tabla29[[#This Row],[Columna4]]*BS$5/$BE$5)*$BM$4</f>
        <v>#DIV/0!</v>
      </c>
      <c r="BT29" s="165" t="e">
        <f>(Tabla29[[#This Row],[Columna4]]*BT$5/$BE$5)*$BM$4</f>
        <v>#DIV/0!</v>
      </c>
      <c r="BU29" s="165" t="e">
        <f>(Tabla29[[#This Row],[Columna4]]*BU$5/$BE$5)*$BM$4</f>
        <v>#DIV/0!</v>
      </c>
      <c r="BV29" s="165" t="e">
        <f>(Tabla29[[#This Row],[Columna4]]*BV$5/$BE$5)*$BM$4</f>
        <v>#DIV/0!</v>
      </c>
      <c r="BW29" s="165" t="e">
        <f>(Tabla29[[#This Row],[Columna4]]*BW$5/$BE$5)*$BM$4</f>
        <v>#DIV/0!</v>
      </c>
      <c r="BX29" s="165" t="e">
        <f>(Tabla29[[#This Row],[Columna4]]*BX$5/$BE$5)*$BM$4</f>
        <v>#DIV/0!</v>
      </c>
      <c r="BY29" s="165" t="e">
        <f>(Tabla29[[#This Row],[Columna4]]*BY$5/$BE$5)*$BM$4</f>
        <v>#DIV/0!</v>
      </c>
      <c r="CA29" s="254" t="s">
        <v>186</v>
      </c>
      <c r="CB29" s="254" t="e">
        <f>SUM(CC29:CC41)</f>
        <v>#DIV/0!</v>
      </c>
      <c r="CC29" s="253" t="e">
        <f>$X$27</f>
        <v>#DIV/0!</v>
      </c>
      <c r="CD29" s="95" t="str">
        <f>Tabla2[[#This Row],[Columna1]]</f>
        <v>C22</v>
      </c>
      <c r="CE29" s="165" t="e">
        <f>Tabla292[[#This Row],[Columna3]]/7</f>
        <v>#DIV/0!</v>
      </c>
      <c r="CF29" s="165" t="e">
        <f>Tabla292[[#This Row],[Columna4]]/4.2</f>
        <v>#DIV/0!</v>
      </c>
      <c r="CG29" s="165" t="e">
        <f>Tabla29[[#This Row],[Columna16]]</f>
        <v>#DIV/0!</v>
      </c>
      <c r="CH29" s="165" t="e">
        <f>(Tabla292[[#This Row],[Columna4]]*CH$5/$BY$5)*$CG$4</f>
        <v>#DIV/0!</v>
      </c>
      <c r="CI29" s="165" t="e">
        <f>(Tabla292[[#This Row],[Columna4]]*CI$5/$BY$5)*$CG$4</f>
        <v>#DIV/0!</v>
      </c>
      <c r="CJ29" s="165" t="e">
        <f>(Tabla292[[#This Row],[Columna4]]*CJ$5/$BY$5)*$CG$4</f>
        <v>#DIV/0!</v>
      </c>
      <c r="CK29" s="165" t="e">
        <f>(Tabla292[[#This Row],[Columna4]]*CK$5/$BY$5)*$CG$4</f>
        <v>#DIV/0!</v>
      </c>
      <c r="CL29" s="165" t="e">
        <f>(Tabla292[[#This Row],[Columna4]]*CL$5/$BY$5)*$CG$4</f>
        <v>#DIV/0!</v>
      </c>
      <c r="CM29" s="165" t="e">
        <f>(Tabla292[[#This Row],[Columna4]]*CM$5/$BY$5)*$CG$4</f>
        <v>#DIV/0!</v>
      </c>
      <c r="CN29" s="165" t="e">
        <f>(Tabla292[[#This Row],[Columna4]]*CN$5/$BY$5)*$CG$4</f>
        <v>#DIV/0!</v>
      </c>
      <c r="CO29" s="165" t="e">
        <f>(Tabla292[[#This Row],[Columna4]]*CO$5/$BY$5)*$CG$4</f>
        <v>#DIV/0!</v>
      </c>
      <c r="CP29" s="165" t="e">
        <f>(Tabla292[[#This Row],[Columna4]]*CP$5/$BY$5)*$CG$4</f>
        <v>#DIV/0!</v>
      </c>
      <c r="CQ29" s="165" t="e">
        <f>(Tabla292[[#This Row],[Columna4]]*CQ$5/$BY$5)*$CG$4</f>
        <v>#DIV/0!</v>
      </c>
      <c r="CR29" s="165" t="e">
        <f>(Tabla292[[#This Row],[Columna4]]*CR$5/$BY$5)*$CG$4</f>
        <v>#DIV/0!</v>
      </c>
      <c r="CS29" s="165" t="e">
        <f>(Tabla292[[#This Row],[Columna4]]*CS$5/$BY$5)*$CG$4</f>
        <v>#DIV/0!</v>
      </c>
      <c r="CU29" s="254" t="s">
        <v>186</v>
      </c>
      <c r="CV29" s="254" t="e">
        <f>SUM(CW29:CW41)</f>
        <v>#DIV/0!</v>
      </c>
      <c r="CW29" s="253" t="e">
        <f>$X$27</f>
        <v>#DIV/0!</v>
      </c>
      <c r="CX29" s="95" t="str">
        <f>Tabla2[[#This Row],[Columna1]]</f>
        <v>C22</v>
      </c>
      <c r="CY29" s="165" t="e">
        <f>Tabla2926[[#This Row],[Columna3]]/7</f>
        <v>#DIV/0!</v>
      </c>
      <c r="CZ29" s="165" t="e">
        <f>Tabla2926[[#This Row],[Columna4]]/4.2</f>
        <v>#DIV/0!</v>
      </c>
      <c r="DA29" s="165" t="e">
        <f>Tabla292[[#This Row],[Columna16]]</f>
        <v>#DIV/0!</v>
      </c>
      <c r="DB29" s="165" t="e">
        <f>(Tabla2926[[#This Row],[Columna4]]*DB$5/$CS$5)*$DA$4</f>
        <v>#DIV/0!</v>
      </c>
      <c r="DC29" s="165" t="e">
        <f>(Tabla2926[[#This Row],[Columna4]]*DC$5/$CS$5)*$DA$4</f>
        <v>#DIV/0!</v>
      </c>
      <c r="DD29" s="165" t="e">
        <f>(Tabla2926[[#This Row],[Columna4]]*DD$5/$CS$5)*$DA$4</f>
        <v>#DIV/0!</v>
      </c>
      <c r="DE29" s="165" t="e">
        <f>(Tabla2926[[#This Row],[Columna4]]*DE$5/$CS$5)*$DA$4</f>
        <v>#DIV/0!</v>
      </c>
      <c r="DF29" s="165" t="e">
        <f>(Tabla2926[[#This Row],[Columna4]]*DF$5/$CS$5)*$DA$4</f>
        <v>#DIV/0!</v>
      </c>
      <c r="DG29" s="165" t="e">
        <f>(Tabla2926[[#This Row],[Columna4]]*DG$5/$CS$5)*$DA$4</f>
        <v>#DIV/0!</v>
      </c>
      <c r="DH29" s="165" t="e">
        <f>(Tabla2926[[#This Row],[Columna4]]*DH$5/$CS$5)*$DA$4</f>
        <v>#DIV/0!</v>
      </c>
      <c r="DI29" s="165" t="e">
        <f>(Tabla2926[[#This Row],[Columna4]]*DI$5/$CS$5)*$DA$4</f>
        <v>#DIV/0!</v>
      </c>
      <c r="DJ29" s="165" t="e">
        <f>(Tabla2926[[#This Row],[Columna4]]*DJ$5/$CS$5)*$DA$4</f>
        <v>#DIV/0!</v>
      </c>
      <c r="DK29" s="165" t="e">
        <f>(Tabla2926[[#This Row],[Columna4]]*DK$5/$CS$5)*$DA$4</f>
        <v>#DIV/0!</v>
      </c>
      <c r="DL29" s="165" t="e">
        <f>(Tabla2926[[#This Row],[Columna4]]*DL$5/$CS$5)*$DA$4</f>
        <v>#DIV/0!</v>
      </c>
      <c r="DM29" s="165" t="e">
        <f>(Tabla2926[[#This Row],[Columna4]]*DM$5/$CS$5)*$DA$4</f>
        <v>#DIV/0!</v>
      </c>
      <c r="DO29" s="254" t="s">
        <v>186</v>
      </c>
      <c r="DP29" s="254" t="e">
        <f>SUM(DQ29:DQ41)</f>
        <v>#DIV/0!</v>
      </c>
      <c r="DQ29" s="253" t="e">
        <f>$X$27</f>
        <v>#DIV/0!</v>
      </c>
      <c r="DR29" s="95" t="str">
        <f>Tabla2[[#This Row],[Columna1]]</f>
        <v>C22</v>
      </c>
      <c r="DS29" s="165" t="e">
        <f>Tabla29268[[#This Row],[Columna3]]/7</f>
        <v>#DIV/0!</v>
      </c>
      <c r="DT29" s="165" t="e">
        <f>Tabla29268[[#This Row],[Columna4]]/4.2</f>
        <v>#DIV/0!</v>
      </c>
      <c r="DU29" s="165" t="e">
        <f>Tabla2926[[#This Row],[Columna16]]</f>
        <v>#DIV/0!</v>
      </c>
      <c r="DV29" s="165" t="e">
        <f>(Tabla29268[[#This Row],[Columna4]]*DV$5/$DM$5)*$DU$4</f>
        <v>#DIV/0!</v>
      </c>
      <c r="DW29" s="165" t="e">
        <f>(Tabla29268[[#This Row],[Columna4]]*DW$5/$DM$5)*$DU$4</f>
        <v>#DIV/0!</v>
      </c>
      <c r="DX29" s="165" t="e">
        <f>(Tabla29268[[#This Row],[Columna4]]*DX$5/$DM$5)*$DU$4</f>
        <v>#DIV/0!</v>
      </c>
      <c r="DY29" s="165" t="e">
        <f>(Tabla29268[[#This Row],[Columna4]]*DY$5/$DM$5)*$DU$4</f>
        <v>#DIV/0!</v>
      </c>
      <c r="DZ29" s="165" t="e">
        <f>(Tabla29268[[#This Row],[Columna4]]*DZ$5/$DM$5)*$DU$4</f>
        <v>#DIV/0!</v>
      </c>
      <c r="EA29" s="165" t="e">
        <f>(Tabla29268[[#This Row],[Columna4]]*EA$5/$DM$5)*$DU$4</f>
        <v>#DIV/0!</v>
      </c>
      <c r="EB29" s="165" t="e">
        <f>(Tabla29268[[#This Row],[Columna4]]*EB$5/$DM$5)*$DU$4</f>
        <v>#DIV/0!</v>
      </c>
      <c r="EC29" s="165" t="e">
        <f>(Tabla29268[[#This Row],[Columna4]]*EC$5/$DM$5)*$DU$4</f>
        <v>#DIV/0!</v>
      </c>
      <c r="ED29" s="165" t="e">
        <f>(Tabla29268[[#This Row],[Columna4]]*ED$5/$DM$5)*$DU$4</f>
        <v>#DIV/0!</v>
      </c>
      <c r="EE29" s="165" t="e">
        <f>(Tabla29268[[#This Row],[Columna4]]*EE$5/$DM$5)*$DU$4</f>
        <v>#DIV/0!</v>
      </c>
      <c r="EF29" s="165" t="e">
        <f>(Tabla29268[[#This Row],[Columna4]]*EF$5/$DM$5)*$DU$4</f>
        <v>#DIV/0!</v>
      </c>
      <c r="EG29" s="165" t="e">
        <f>(Tabla29268[[#This Row],[Columna4]]*EG$5/$DM$5)*$DU$4</f>
        <v>#DIV/0!</v>
      </c>
      <c r="EJ29" s="106" t="s">
        <v>193</v>
      </c>
      <c r="EK29" s="106"/>
      <c r="EL29" s="106"/>
      <c r="EM29" s="106"/>
      <c r="EN29" s="106"/>
      <c r="EO29" s="106"/>
      <c r="EP29" s="106"/>
      <c r="EQ29" s="106"/>
      <c r="ER29" s="106"/>
      <c r="ES29" s="106"/>
      <c r="ET29" s="106"/>
      <c r="EU29" s="106"/>
      <c r="EV29" s="106"/>
      <c r="EW29" s="106"/>
      <c r="EX29" s="123"/>
      <c r="FC29" s="210"/>
      <c r="FD29" s="210"/>
      <c r="FE29" s="210"/>
      <c r="FF29" s="210"/>
      <c r="FG29" s="210"/>
      <c r="FH29" s="210"/>
      <c r="FI29" s="210"/>
      <c r="FJ29" s="210"/>
      <c r="FK29" s="210"/>
      <c r="FL29" s="210"/>
      <c r="FM29" s="210"/>
      <c r="FO29" s="124"/>
      <c r="FQ29" s="103">
        <f t="shared" si="133"/>
        <v>20</v>
      </c>
      <c r="FR29" s="211" t="s">
        <v>194</v>
      </c>
      <c r="FS29" s="212">
        <f t="shared" ref="FS29:GD29" si="192">EK138</f>
        <v>0</v>
      </c>
      <c r="FT29" s="212">
        <f t="shared" si="192"/>
        <v>0</v>
      </c>
      <c r="FU29" s="212">
        <f t="shared" si="192"/>
        <v>0</v>
      </c>
      <c r="FV29" s="212">
        <f t="shared" si="192"/>
        <v>0</v>
      </c>
      <c r="FW29" s="212">
        <f t="shared" si="192"/>
        <v>0</v>
      </c>
      <c r="FX29" s="212">
        <f t="shared" si="192"/>
        <v>0</v>
      </c>
      <c r="FY29" s="212">
        <f t="shared" si="192"/>
        <v>0</v>
      </c>
      <c r="FZ29" s="212">
        <f t="shared" si="192"/>
        <v>0</v>
      </c>
      <c r="GA29" s="212">
        <f t="shared" si="192"/>
        <v>0</v>
      </c>
      <c r="GB29" s="212">
        <f t="shared" si="192"/>
        <v>0</v>
      </c>
      <c r="GC29" s="212">
        <f t="shared" si="192"/>
        <v>0</v>
      </c>
      <c r="GD29" s="212">
        <f t="shared" si="192"/>
        <v>0</v>
      </c>
      <c r="GE29" s="188">
        <f t="shared" si="127"/>
        <v>0</v>
      </c>
      <c r="GF29" s="189" t="e">
        <f t="shared" si="55"/>
        <v>#DIV/0!</v>
      </c>
      <c r="GG29" s="97" t="b">
        <f>GE29=EW138</f>
        <v>1</v>
      </c>
      <c r="GI29" s="40" t="s">
        <v>647</v>
      </c>
      <c r="GJ29" s="41">
        <v>0</v>
      </c>
      <c r="GK29" s="42">
        <f t="shared" si="91"/>
        <v>0</v>
      </c>
      <c r="GL29" s="43">
        <f t="shared" si="92"/>
        <v>0</v>
      </c>
      <c r="GM29" s="44">
        <v>1</v>
      </c>
      <c r="GN29" s="343">
        <v>0</v>
      </c>
      <c r="GO29" s="45"/>
      <c r="GR29" s="190" t="s">
        <v>196</v>
      </c>
      <c r="GS29" s="191" t="e">
        <f>GS17-GS19-GS27</f>
        <v>#DIV/0!</v>
      </c>
      <c r="GT29" s="213" t="e">
        <f>GS29/GS$9</f>
        <v>#DIV/0!</v>
      </c>
      <c r="GU29" s="191" t="e">
        <f>GU17-GU19-GU27</f>
        <v>#DIV/0!</v>
      </c>
      <c r="GV29" s="213" t="e">
        <f>GU29/GU$9</f>
        <v>#DIV/0!</v>
      </c>
      <c r="GW29" s="191" t="e">
        <f>GW17-GW19-GW27</f>
        <v>#DIV/0!</v>
      </c>
      <c r="GX29" s="213" t="e">
        <f>GW29/GW$9</f>
        <v>#DIV/0!</v>
      </c>
      <c r="GY29" s="191" t="e">
        <f>GY17-GY19-GY27</f>
        <v>#DIV/0!</v>
      </c>
      <c r="GZ29" s="213" t="e">
        <f>GY29/GY$9</f>
        <v>#DIV/0!</v>
      </c>
      <c r="HA29" s="191" t="e">
        <f>HA17-HA19-HA27</f>
        <v>#DIV/0!</v>
      </c>
      <c r="HB29" s="213" t="e">
        <f>HA29/HA$9</f>
        <v>#DIV/0!</v>
      </c>
      <c r="HC29" s="191" t="e">
        <f>HC17-HC19-HC27</f>
        <v>#DIV/0!</v>
      </c>
      <c r="HD29" s="213" t="e">
        <f>HC29/HC$9</f>
        <v>#DIV/0!</v>
      </c>
      <c r="HE29" s="191" t="e">
        <f>HE17-HE19-HE27</f>
        <v>#DIV/0!</v>
      </c>
      <c r="HF29" s="213" t="e">
        <f>HE29/HE$9</f>
        <v>#DIV/0!</v>
      </c>
      <c r="HG29" s="191" t="e">
        <f>HG17-HG19-HG27</f>
        <v>#DIV/0!</v>
      </c>
      <c r="HH29" s="213" t="e">
        <f>HG29/HG$9</f>
        <v>#DIV/0!</v>
      </c>
      <c r="HI29" s="191" t="e">
        <f>HI17-HI19-HI27</f>
        <v>#DIV/0!</v>
      </c>
      <c r="HJ29" s="213" t="e">
        <f>HI29/HI$9</f>
        <v>#DIV/0!</v>
      </c>
      <c r="HK29" s="191" t="e">
        <f>HK17-HK19-HK27</f>
        <v>#DIV/0!</v>
      </c>
      <c r="HL29" s="213" t="e">
        <f>HK29/HK$9</f>
        <v>#DIV/0!</v>
      </c>
      <c r="HM29" s="191" t="e">
        <f>HM17-HM19-HM27</f>
        <v>#DIV/0!</v>
      </c>
      <c r="HN29" s="213" t="e">
        <f>HM29/HM$9</f>
        <v>#DIV/0!</v>
      </c>
      <c r="HO29" s="191" t="e">
        <f>HO17-HO19-HO27</f>
        <v>#DIV/0!</v>
      </c>
      <c r="HP29" s="213" t="e">
        <f>HO29/HO$9</f>
        <v>#DIV/0!</v>
      </c>
      <c r="HQ29" s="193" t="e">
        <f>HQ17-HQ19-HQ27</f>
        <v>#DIV/0!</v>
      </c>
      <c r="HR29" s="213" t="e">
        <f>HQ29/HQ$9</f>
        <v>#DIV/0!</v>
      </c>
    </row>
    <row r="30" spans="2:226" ht="14.4" customHeight="1" x14ac:dyDescent="0.3">
      <c r="C30" s="194" t="e">
        <f t="shared" si="181"/>
        <v>#DIV/0!</v>
      </c>
      <c r="D30" s="195" t="s">
        <v>197</v>
      </c>
      <c r="E30" s="248">
        <f t="shared" si="182"/>
        <v>0</v>
      </c>
      <c r="F30" s="332">
        <v>35.168100000000003</v>
      </c>
      <c r="G30" s="198">
        <f t="shared" si="183"/>
        <v>0</v>
      </c>
      <c r="I30" s="195" t="str">
        <f t="shared" si="184"/>
        <v>Septiembre</v>
      </c>
      <c r="J30" s="199">
        <f t="shared" si="185"/>
        <v>2.81</v>
      </c>
      <c r="L30" s="333">
        <v>0</v>
      </c>
      <c r="R30" s="251">
        <f t="shared" si="5"/>
        <v>0</v>
      </c>
      <c r="S30" s="251">
        <f t="shared" si="6"/>
        <v>0</v>
      </c>
      <c r="T30" s="251">
        <f t="shared" si="7"/>
        <v>0</v>
      </c>
      <c r="U30" s="251">
        <f t="shared" si="8"/>
        <v>0</v>
      </c>
      <c r="V30" s="252" t="s">
        <v>604</v>
      </c>
      <c r="W30" s="160">
        <f t="shared" si="9"/>
        <v>0</v>
      </c>
      <c r="X30" s="253" t="e">
        <f t="shared" si="2"/>
        <v>#DIV/0!</v>
      </c>
      <c r="Y30" s="254"/>
      <c r="Z30" s="254"/>
      <c r="AA30" s="332">
        <v>0</v>
      </c>
      <c r="AB30" s="335">
        <v>0</v>
      </c>
      <c r="AC30" s="163"/>
      <c r="AD30" s="164" t="str">
        <f t="shared" si="147"/>
        <v>Diciembre</v>
      </c>
      <c r="AE30" s="244">
        <f>Tabla24[[#Totals],[Columna13]]</f>
        <v>0</v>
      </c>
      <c r="AF30" s="244" t="e">
        <f>Tabla2410[[#Totals],[Columna13]]</f>
        <v>#DIV/0!</v>
      </c>
      <c r="AG30" s="244" t="e">
        <f>Tabla24105[[#Totals],[Columna13]]</f>
        <v>#DIV/0!</v>
      </c>
      <c r="AH30" s="244" t="e">
        <f>Tabla241057[[#Totals],[Columna13]]</f>
        <v>#DIV/0!</v>
      </c>
      <c r="AI30" s="244" t="e">
        <f>Tabla24105711[[#Totals],[Columna13]]</f>
        <v>#DIV/0!</v>
      </c>
      <c r="AJ30" s="245" t="e">
        <f t="shared" si="148"/>
        <v>#DIV/0!</v>
      </c>
      <c r="AK30" s="167" t="e">
        <f t="shared" si="149"/>
        <v>#DIV/0!</v>
      </c>
      <c r="AM30" s="254"/>
      <c r="AN30" s="254"/>
      <c r="AO30" s="253" t="e">
        <f>$X$28</f>
        <v>#DIV/0!</v>
      </c>
      <c r="AP30" s="95" t="str">
        <f t="shared" si="19"/>
        <v>C23</v>
      </c>
      <c r="AQ30" s="165">
        <f t="shared" si="20"/>
        <v>0</v>
      </c>
      <c r="AR30" s="165">
        <f t="shared" si="20"/>
        <v>0</v>
      </c>
      <c r="AS30" s="165">
        <f t="shared" si="20"/>
        <v>0</v>
      </c>
      <c r="AT30" s="165">
        <f t="shared" si="21"/>
        <v>0</v>
      </c>
      <c r="AU30" s="165">
        <f t="shared" si="22"/>
        <v>0</v>
      </c>
      <c r="AV30" s="165">
        <f t="shared" si="23"/>
        <v>0</v>
      </c>
      <c r="AW30" s="165">
        <f t="shared" si="24"/>
        <v>0</v>
      </c>
      <c r="AX30" s="165">
        <f t="shared" si="25"/>
        <v>0</v>
      </c>
      <c r="AY30" s="165">
        <f t="shared" si="26"/>
        <v>0</v>
      </c>
      <c r="AZ30" s="165">
        <f t="shared" si="27"/>
        <v>0</v>
      </c>
      <c r="BA30" s="165">
        <f t="shared" si="28"/>
        <v>0</v>
      </c>
      <c r="BB30" s="165">
        <f t="shared" si="29"/>
        <v>0</v>
      </c>
      <c r="BC30" s="165">
        <f t="shared" si="30"/>
        <v>0</v>
      </c>
      <c r="BD30" s="165">
        <f t="shared" si="31"/>
        <v>0</v>
      </c>
      <c r="BE30" s="165">
        <f t="shared" si="32"/>
        <v>0</v>
      </c>
      <c r="BG30" s="254"/>
      <c r="BH30" s="254"/>
      <c r="BI30" s="253" t="e">
        <f>$X$28</f>
        <v>#DIV/0!</v>
      </c>
      <c r="BJ30" s="95" t="str">
        <f>Tabla2[[#This Row],[Columna1]]</f>
        <v>C23</v>
      </c>
      <c r="BK30" s="165">
        <f>Tabla29[[#This Row],[Columna3]]/7</f>
        <v>0</v>
      </c>
      <c r="BL30" s="165">
        <f>Tabla29[[#This Row],[Columna4]]/4.2</f>
        <v>0</v>
      </c>
      <c r="BM30" s="165">
        <f>Tabla2[[#This Row],[Columna16]]</f>
        <v>0</v>
      </c>
      <c r="BN30" s="165" t="e">
        <f>(Tabla29[[#This Row],[Columna4]]*BN$5/$BE$5)*$BM$4</f>
        <v>#DIV/0!</v>
      </c>
      <c r="BO30" s="165" t="e">
        <f>(Tabla29[[#This Row],[Columna4]]*BO$5/$BE$5)*$BM$4</f>
        <v>#DIV/0!</v>
      </c>
      <c r="BP30" s="165" t="e">
        <f>(Tabla29[[#This Row],[Columna4]]*BP$5/$BE$5)*$BM$4</f>
        <v>#DIV/0!</v>
      </c>
      <c r="BQ30" s="165" t="e">
        <f>(Tabla29[[#This Row],[Columna4]]*BQ$5/$BE$5)*$BM$4</f>
        <v>#DIV/0!</v>
      </c>
      <c r="BR30" s="165" t="e">
        <f>(Tabla29[[#This Row],[Columna4]]*BR$5/$BE$5)*$BM$4</f>
        <v>#DIV/0!</v>
      </c>
      <c r="BS30" s="165" t="e">
        <f>(Tabla29[[#This Row],[Columna4]]*BS$5/$BE$5)*$BM$4</f>
        <v>#DIV/0!</v>
      </c>
      <c r="BT30" s="165" t="e">
        <f>(Tabla29[[#This Row],[Columna4]]*BT$5/$BE$5)*$BM$4</f>
        <v>#DIV/0!</v>
      </c>
      <c r="BU30" s="165" t="e">
        <f>(Tabla29[[#This Row],[Columna4]]*BU$5/$BE$5)*$BM$4</f>
        <v>#DIV/0!</v>
      </c>
      <c r="BV30" s="165" t="e">
        <f>(Tabla29[[#This Row],[Columna4]]*BV$5/$BE$5)*$BM$4</f>
        <v>#DIV/0!</v>
      </c>
      <c r="BW30" s="165" t="e">
        <f>(Tabla29[[#This Row],[Columna4]]*BW$5/$BE$5)*$BM$4</f>
        <v>#DIV/0!</v>
      </c>
      <c r="BX30" s="165" t="e">
        <f>(Tabla29[[#This Row],[Columna4]]*BX$5/$BE$5)*$BM$4</f>
        <v>#DIV/0!</v>
      </c>
      <c r="BY30" s="165" t="e">
        <f>(Tabla29[[#This Row],[Columna4]]*BY$5/$BE$5)*$BM$4</f>
        <v>#DIV/0!</v>
      </c>
      <c r="CA30" s="254"/>
      <c r="CB30" s="254"/>
      <c r="CC30" s="253" t="e">
        <f>$X$28</f>
        <v>#DIV/0!</v>
      </c>
      <c r="CD30" s="95" t="str">
        <f>Tabla2[[#This Row],[Columna1]]</f>
        <v>C23</v>
      </c>
      <c r="CE30" s="165" t="e">
        <f>Tabla292[[#This Row],[Columna3]]/7</f>
        <v>#DIV/0!</v>
      </c>
      <c r="CF30" s="165" t="e">
        <f>Tabla292[[#This Row],[Columna4]]/4.2</f>
        <v>#DIV/0!</v>
      </c>
      <c r="CG30" s="165" t="e">
        <f>Tabla29[[#This Row],[Columna16]]</f>
        <v>#DIV/0!</v>
      </c>
      <c r="CH30" s="165" t="e">
        <f>(Tabla292[[#This Row],[Columna4]]*CH$5/$BY$5)*$CG$4</f>
        <v>#DIV/0!</v>
      </c>
      <c r="CI30" s="165" t="e">
        <f>(Tabla292[[#This Row],[Columna4]]*CI$5/$BY$5)*$CG$4</f>
        <v>#DIV/0!</v>
      </c>
      <c r="CJ30" s="165" t="e">
        <f>(Tabla292[[#This Row],[Columna4]]*CJ$5/$BY$5)*$CG$4</f>
        <v>#DIV/0!</v>
      </c>
      <c r="CK30" s="165" t="e">
        <f>(Tabla292[[#This Row],[Columna4]]*CK$5/$BY$5)*$CG$4</f>
        <v>#DIV/0!</v>
      </c>
      <c r="CL30" s="165" t="e">
        <f>(Tabla292[[#This Row],[Columna4]]*CL$5/$BY$5)*$CG$4</f>
        <v>#DIV/0!</v>
      </c>
      <c r="CM30" s="165" t="e">
        <f>(Tabla292[[#This Row],[Columna4]]*CM$5/$BY$5)*$CG$4</f>
        <v>#DIV/0!</v>
      </c>
      <c r="CN30" s="165" t="e">
        <f>(Tabla292[[#This Row],[Columna4]]*CN$5/$BY$5)*$CG$4</f>
        <v>#DIV/0!</v>
      </c>
      <c r="CO30" s="165" t="e">
        <f>(Tabla292[[#This Row],[Columna4]]*CO$5/$BY$5)*$CG$4</f>
        <v>#DIV/0!</v>
      </c>
      <c r="CP30" s="165" t="e">
        <f>(Tabla292[[#This Row],[Columna4]]*CP$5/$BY$5)*$CG$4</f>
        <v>#DIV/0!</v>
      </c>
      <c r="CQ30" s="165" t="e">
        <f>(Tabla292[[#This Row],[Columna4]]*CQ$5/$BY$5)*$CG$4</f>
        <v>#DIV/0!</v>
      </c>
      <c r="CR30" s="165" t="e">
        <f>(Tabla292[[#This Row],[Columna4]]*CR$5/$BY$5)*$CG$4</f>
        <v>#DIV/0!</v>
      </c>
      <c r="CS30" s="165" t="e">
        <f>(Tabla292[[#This Row],[Columna4]]*CS$5/$BY$5)*$CG$4</f>
        <v>#DIV/0!</v>
      </c>
      <c r="CU30" s="254"/>
      <c r="CV30" s="254"/>
      <c r="CW30" s="253" t="e">
        <f>$X$28</f>
        <v>#DIV/0!</v>
      </c>
      <c r="CX30" s="95" t="str">
        <f>Tabla2[[#This Row],[Columna1]]</f>
        <v>C23</v>
      </c>
      <c r="CY30" s="165" t="e">
        <f>Tabla2926[[#This Row],[Columna3]]/7</f>
        <v>#DIV/0!</v>
      </c>
      <c r="CZ30" s="165" t="e">
        <f>Tabla2926[[#This Row],[Columna4]]/4.2</f>
        <v>#DIV/0!</v>
      </c>
      <c r="DA30" s="165" t="e">
        <f>Tabla292[[#This Row],[Columna16]]</f>
        <v>#DIV/0!</v>
      </c>
      <c r="DB30" s="165" t="e">
        <f>(Tabla2926[[#This Row],[Columna4]]*DB$5/$CS$5)*$DA$4</f>
        <v>#DIV/0!</v>
      </c>
      <c r="DC30" s="165" t="e">
        <f>(Tabla2926[[#This Row],[Columna4]]*DC$5/$CS$5)*$DA$4</f>
        <v>#DIV/0!</v>
      </c>
      <c r="DD30" s="165" t="e">
        <f>(Tabla2926[[#This Row],[Columna4]]*DD$5/$CS$5)*$DA$4</f>
        <v>#DIV/0!</v>
      </c>
      <c r="DE30" s="165" t="e">
        <f>(Tabla2926[[#This Row],[Columna4]]*DE$5/$CS$5)*$DA$4</f>
        <v>#DIV/0!</v>
      </c>
      <c r="DF30" s="165" t="e">
        <f>(Tabla2926[[#This Row],[Columna4]]*DF$5/$CS$5)*$DA$4</f>
        <v>#DIV/0!</v>
      </c>
      <c r="DG30" s="165" t="e">
        <f>(Tabla2926[[#This Row],[Columna4]]*DG$5/$CS$5)*$DA$4</f>
        <v>#DIV/0!</v>
      </c>
      <c r="DH30" s="165" t="e">
        <f>(Tabla2926[[#This Row],[Columna4]]*DH$5/$CS$5)*$DA$4</f>
        <v>#DIV/0!</v>
      </c>
      <c r="DI30" s="165" t="e">
        <f>(Tabla2926[[#This Row],[Columna4]]*DI$5/$CS$5)*$DA$4</f>
        <v>#DIV/0!</v>
      </c>
      <c r="DJ30" s="165" t="e">
        <f>(Tabla2926[[#This Row],[Columna4]]*DJ$5/$CS$5)*$DA$4</f>
        <v>#DIV/0!</v>
      </c>
      <c r="DK30" s="165" t="e">
        <f>(Tabla2926[[#This Row],[Columna4]]*DK$5/$CS$5)*$DA$4</f>
        <v>#DIV/0!</v>
      </c>
      <c r="DL30" s="165" t="e">
        <f>(Tabla2926[[#This Row],[Columna4]]*DL$5/$CS$5)*$DA$4</f>
        <v>#DIV/0!</v>
      </c>
      <c r="DM30" s="165" t="e">
        <f>(Tabla2926[[#This Row],[Columna4]]*DM$5/$CS$5)*$DA$4</f>
        <v>#DIV/0!</v>
      </c>
      <c r="DO30" s="254"/>
      <c r="DP30" s="254"/>
      <c r="DQ30" s="253" t="e">
        <f>$X$28</f>
        <v>#DIV/0!</v>
      </c>
      <c r="DR30" s="95" t="str">
        <f>Tabla2[[#This Row],[Columna1]]</f>
        <v>C23</v>
      </c>
      <c r="DS30" s="165" t="e">
        <f>Tabla29268[[#This Row],[Columna3]]/7</f>
        <v>#DIV/0!</v>
      </c>
      <c r="DT30" s="165" t="e">
        <f>Tabla29268[[#This Row],[Columna4]]/4.2</f>
        <v>#DIV/0!</v>
      </c>
      <c r="DU30" s="165" t="e">
        <f>Tabla2926[[#This Row],[Columna16]]</f>
        <v>#DIV/0!</v>
      </c>
      <c r="DV30" s="165" t="e">
        <f>(Tabla29268[[#This Row],[Columna4]]*DV$5/$DM$5)*$DU$4</f>
        <v>#DIV/0!</v>
      </c>
      <c r="DW30" s="165" t="e">
        <f>(Tabla29268[[#This Row],[Columna4]]*DW$5/$DM$5)*$DU$4</f>
        <v>#DIV/0!</v>
      </c>
      <c r="DX30" s="165" t="e">
        <f>(Tabla29268[[#This Row],[Columna4]]*DX$5/$DM$5)*$DU$4</f>
        <v>#DIV/0!</v>
      </c>
      <c r="DY30" s="165" t="e">
        <f>(Tabla29268[[#This Row],[Columna4]]*DY$5/$DM$5)*$DU$4</f>
        <v>#DIV/0!</v>
      </c>
      <c r="DZ30" s="165" t="e">
        <f>(Tabla29268[[#This Row],[Columna4]]*DZ$5/$DM$5)*$DU$4</f>
        <v>#DIV/0!</v>
      </c>
      <c r="EA30" s="165" t="e">
        <f>(Tabla29268[[#This Row],[Columna4]]*EA$5/$DM$5)*$DU$4</f>
        <v>#DIV/0!</v>
      </c>
      <c r="EB30" s="165" t="e">
        <f>(Tabla29268[[#This Row],[Columna4]]*EB$5/$DM$5)*$DU$4</f>
        <v>#DIV/0!</v>
      </c>
      <c r="EC30" s="165" t="e">
        <f>(Tabla29268[[#This Row],[Columna4]]*EC$5/$DM$5)*$DU$4</f>
        <v>#DIV/0!</v>
      </c>
      <c r="ED30" s="165" t="e">
        <f>(Tabla29268[[#This Row],[Columna4]]*ED$5/$DM$5)*$DU$4</f>
        <v>#DIV/0!</v>
      </c>
      <c r="EE30" s="165" t="e">
        <f>(Tabla29268[[#This Row],[Columna4]]*EE$5/$DM$5)*$DU$4</f>
        <v>#DIV/0!</v>
      </c>
      <c r="EF30" s="165" t="e">
        <f>(Tabla29268[[#This Row],[Columna4]]*EF$5/$DM$5)*$DU$4</f>
        <v>#DIV/0!</v>
      </c>
      <c r="EG30" s="165" t="e">
        <f>(Tabla29268[[#This Row],[Columna4]]*EG$5/$DM$5)*$DU$4</f>
        <v>#DIV/0!</v>
      </c>
      <c r="EJ30" s="106"/>
      <c r="EK30" s="106"/>
      <c r="EL30" s="106"/>
      <c r="EM30" s="106"/>
      <c r="EN30" s="106"/>
      <c r="EO30" s="106"/>
      <c r="EP30" s="106"/>
      <c r="EQ30" s="106"/>
      <c r="ER30" s="106"/>
      <c r="ES30" s="106"/>
      <c r="ET30" s="106"/>
      <c r="EU30" s="106"/>
      <c r="EV30" s="106"/>
      <c r="EW30" s="106"/>
      <c r="EX30" s="123"/>
      <c r="FC30" s="210"/>
      <c r="FD30" s="210"/>
      <c r="FE30" s="210"/>
      <c r="FF30" s="210"/>
      <c r="FG30" s="210"/>
      <c r="FH30" s="210"/>
      <c r="FI30" s="210"/>
      <c r="FJ30" s="210"/>
      <c r="FK30" s="210"/>
      <c r="FL30" s="210"/>
      <c r="FM30" s="210"/>
      <c r="FO30" s="124"/>
      <c r="FQ30" s="103">
        <f t="shared" si="133"/>
        <v>21</v>
      </c>
      <c r="FR30" s="211" t="s">
        <v>198</v>
      </c>
      <c r="FS30" s="212">
        <f t="shared" ref="FS30:GD30" si="193">EK144</f>
        <v>0</v>
      </c>
      <c r="FT30" s="212">
        <f t="shared" si="193"/>
        <v>0</v>
      </c>
      <c r="FU30" s="212">
        <f t="shared" si="193"/>
        <v>0</v>
      </c>
      <c r="FV30" s="212">
        <f t="shared" si="193"/>
        <v>0</v>
      </c>
      <c r="FW30" s="212">
        <f t="shared" si="193"/>
        <v>0</v>
      </c>
      <c r="FX30" s="212">
        <f t="shared" si="193"/>
        <v>0</v>
      </c>
      <c r="FY30" s="212">
        <f t="shared" si="193"/>
        <v>0</v>
      </c>
      <c r="FZ30" s="212">
        <f t="shared" si="193"/>
        <v>0</v>
      </c>
      <c r="GA30" s="212">
        <f t="shared" si="193"/>
        <v>0</v>
      </c>
      <c r="GB30" s="212">
        <f t="shared" si="193"/>
        <v>0</v>
      </c>
      <c r="GC30" s="212">
        <f t="shared" si="193"/>
        <v>0</v>
      </c>
      <c r="GD30" s="212">
        <f t="shared" si="193"/>
        <v>0</v>
      </c>
      <c r="GE30" s="188">
        <f t="shared" si="127"/>
        <v>0</v>
      </c>
      <c r="GF30" s="189" t="e">
        <f t="shared" si="55"/>
        <v>#DIV/0!</v>
      </c>
      <c r="GI30" s="40" t="s">
        <v>648</v>
      </c>
      <c r="GJ30" s="41">
        <v>0</v>
      </c>
      <c r="GK30" s="42">
        <f t="shared" si="91"/>
        <v>0</v>
      </c>
      <c r="GL30" s="43">
        <f t="shared" si="92"/>
        <v>0</v>
      </c>
      <c r="GM30" s="44">
        <v>1</v>
      </c>
      <c r="GN30" s="343">
        <v>0</v>
      </c>
      <c r="GO30" s="45"/>
      <c r="GR30" s="145"/>
      <c r="GS30" s="175"/>
      <c r="GT30" s="147"/>
      <c r="GU30" s="175"/>
      <c r="GV30" s="147"/>
      <c r="GW30" s="175"/>
      <c r="GX30" s="147"/>
      <c r="GY30" s="175"/>
      <c r="GZ30" s="147"/>
      <c r="HA30" s="175"/>
      <c r="HB30" s="147"/>
      <c r="HC30" s="175"/>
      <c r="HD30" s="147"/>
      <c r="HE30" s="175"/>
      <c r="HF30" s="147"/>
      <c r="HG30" s="175"/>
      <c r="HH30" s="147"/>
      <c r="HI30" s="175"/>
      <c r="HJ30" s="147"/>
      <c r="HK30" s="175"/>
      <c r="HL30" s="147"/>
      <c r="HM30" s="175"/>
      <c r="HN30" s="147"/>
      <c r="HO30" s="175"/>
      <c r="HP30" s="147"/>
      <c r="HQ30" s="150"/>
      <c r="HR30" s="147"/>
    </row>
    <row r="31" spans="2:226" ht="14.4" customHeight="1" x14ac:dyDescent="0.3">
      <c r="C31" s="194" t="e">
        <f t="shared" si="181"/>
        <v>#DIV/0!</v>
      </c>
      <c r="D31" s="195" t="s">
        <v>200</v>
      </c>
      <c r="E31" s="248">
        <f t="shared" si="182"/>
        <v>0</v>
      </c>
      <c r="F31" s="332">
        <v>35.2273</v>
      </c>
      <c r="G31" s="198">
        <f t="shared" si="183"/>
        <v>0</v>
      </c>
      <c r="I31" s="195" t="str">
        <f t="shared" si="184"/>
        <v>Octubre</v>
      </c>
      <c r="J31" s="199">
        <f t="shared" si="185"/>
        <v>3.2600000000000002</v>
      </c>
      <c r="L31" s="333">
        <v>0</v>
      </c>
      <c r="R31" s="251">
        <f t="shared" si="5"/>
        <v>0</v>
      </c>
      <c r="S31" s="251">
        <f t="shared" si="6"/>
        <v>0</v>
      </c>
      <c r="T31" s="251">
        <f t="shared" si="7"/>
        <v>0</v>
      </c>
      <c r="U31" s="251">
        <f t="shared" si="8"/>
        <v>0</v>
      </c>
      <c r="V31" s="252" t="s">
        <v>605</v>
      </c>
      <c r="W31" s="160">
        <f t="shared" si="9"/>
        <v>0</v>
      </c>
      <c r="X31" s="253" t="e">
        <f t="shared" si="2"/>
        <v>#DIV/0!</v>
      </c>
      <c r="Y31" s="254"/>
      <c r="Z31" s="254"/>
      <c r="AA31" s="332">
        <v>0</v>
      </c>
      <c r="AB31" s="335">
        <v>0</v>
      </c>
      <c r="AC31" s="163"/>
      <c r="AD31" s="164" t="str">
        <f t="shared" si="147"/>
        <v>Enero</v>
      </c>
      <c r="AE31" s="244">
        <f>Tabla24[[#Totals],[Columna14]]</f>
        <v>0</v>
      </c>
      <c r="AF31" s="244" t="e">
        <f>Tabla2410[[#Totals],[Columna14]]</f>
        <v>#DIV/0!</v>
      </c>
      <c r="AG31" s="244" t="e">
        <f>Tabla24105[[#Totals],[Columna14]]</f>
        <v>#DIV/0!</v>
      </c>
      <c r="AH31" s="244" t="e">
        <f>Tabla241057[[#Totals],[Columna14]]</f>
        <v>#DIV/0!</v>
      </c>
      <c r="AI31" s="244" t="e">
        <f>Tabla24105711[[#Totals],[Columna14]]</f>
        <v>#DIV/0!</v>
      </c>
      <c r="AJ31" s="245" t="e">
        <f t="shared" si="148"/>
        <v>#DIV/0!</v>
      </c>
      <c r="AK31" s="167" t="e">
        <f t="shared" si="149"/>
        <v>#DIV/0!</v>
      </c>
      <c r="AM31" s="254"/>
      <c r="AN31" s="254"/>
      <c r="AO31" s="253" t="e">
        <f>$X$29</f>
        <v>#DIV/0!</v>
      </c>
      <c r="AP31" s="95" t="str">
        <f t="shared" si="19"/>
        <v>C24</v>
      </c>
      <c r="AQ31" s="165">
        <f t="shared" si="20"/>
        <v>0</v>
      </c>
      <c r="AR31" s="165">
        <f t="shared" si="20"/>
        <v>0</v>
      </c>
      <c r="AS31" s="165">
        <f t="shared" si="20"/>
        <v>0</v>
      </c>
      <c r="AT31" s="165">
        <f t="shared" si="21"/>
        <v>0</v>
      </c>
      <c r="AU31" s="165">
        <f t="shared" si="22"/>
        <v>0</v>
      </c>
      <c r="AV31" s="165">
        <f t="shared" si="23"/>
        <v>0</v>
      </c>
      <c r="AW31" s="165">
        <f t="shared" si="24"/>
        <v>0</v>
      </c>
      <c r="AX31" s="165">
        <f t="shared" si="25"/>
        <v>0</v>
      </c>
      <c r="AY31" s="165">
        <f t="shared" si="26"/>
        <v>0</v>
      </c>
      <c r="AZ31" s="165">
        <f t="shared" si="27"/>
        <v>0</v>
      </c>
      <c r="BA31" s="165">
        <f t="shared" si="28"/>
        <v>0</v>
      </c>
      <c r="BB31" s="165">
        <f t="shared" si="29"/>
        <v>0</v>
      </c>
      <c r="BC31" s="165">
        <f t="shared" si="30"/>
        <v>0</v>
      </c>
      <c r="BD31" s="165">
        <f t="shared" si="31"/>
        <v>0</v>
      </c>
      <c r="BE31" s="165">
        <f t="shared" si="32"/>
        <v>0</v>
      </c>
      <c r="BG31" s="254"/>
      <c r="BH31" s="254"/>
      <c r="BI31" s="253" t="e">
        <f>$X$29</f>
        <v>#DIV/0!</v>
      </c>
      <c r="BJ31" s="95" t="str">
        <f>Tabla2[[#This Row],[Columna1]]</f>
        <v>C24</v>
      </c>
      <c r="BK31" s="165">
        <f>Tabla29[[#This Row],[Columna3]]/7</f>
        <v>0</v>
      </c>
      <c r="BL31" s="165">
        <f>Tabla29[[#This Row],[Columna4]]/4.2</f>
        <v>0</v>
      </c>
      <c r="BM31" s="165">
        <f>Tabla2[[#This Row],[Columna16]]</f>
        <v>0</v>
      </c>
      <c r="BN31" s="165" t="e">
        <f>(Tabla29[[#This Row],[Columna4]]*BN$5/$BE$5)*$BM$4</f>
        <v>#DIV/0!</v>
      </c>
      <c r="BO31" s="165" t="e">
        <f>(Tabla29[[#This Row],[Columna4]]*BO$5/$BE$5)*$BM$4</f>
        <v>#DIV/0!</v>
      </c>
      <c r="BP31" s="165" t="e">
        <f>(Tabla29[[#This Row],[Columna4]]*BP$5/$BE$5)*$BM$4</f>
        <v>#DIV/0!</v>
      </c>
      <c r="BQ31" s="165" t="e">
        <f>(Tabla29[[#This Row],[Columna4]]*BQ$5/$BE$5)*$BM$4</f>
        <v>#DIV/0!</v>
      </c>
      <c r="BR31" s="165" t="e">
        <f>(Tabla29[[#This Row],[Columna4]]*BR$5/$BE$5)*$BM$4</f>
        <v>#DIV/0!</v>
      </c>
      <c r="BS31" s="165" t="e">
        <f>(Tabla29[[#This Row],[Columna4]]*BS$5/$BE$5)*$BM$4</f>
        <v>#DIV/0!</v>
      </c>
      <c r="BT31" s="165" t="e">
        <f>(Tabla29[[#This Row],[Columna4]]*BT$5/$BE$5)*$BM$4</f>
        <v>#DIV/0!</v>
      </c>
      <c r="BU31" s="165" t="e">
        <f>(Tabla29[[#This Row],[Columna4]]*BU$5/$BE$5)*$BM$4</f>
        <v>#DIV/0!</v>
      </c>
      <c r="BV31" s="165" t="e">
        <f>(Tabla29[[#This Row],[Columna4]]*BV$5/$BE$5)*$BM$4</f>
        <v>#DIV/0!</v>
      </c>
      <c r="BW31" s="165" t="e">
        <f>(Tabla29[[#This Row],[Columna4]]*BW$5/$BE$5)*$BM$4</f>
        <v>#DIV/0!</v>
      </c>
      <c r="BX31" s="165" t="e">
        <f>(Tabla29[[#This Row],[Columna4]]*BX$5/$BE$5)*$BM$4</f>
        <v>#DIV/0!</v>
      </c>
      <c r="BY31" s="165" t="e">
        <f>(Tabla29[[#This Row],[Columna4]]*BY$5/$BE$5)*$BM$4</f>
        <v>#DIV/0!</v>
      </c>
      <c r="CA31" s="254"/>
      <c r="CB31" s="254"/>
      <c r="CC31" s="253" t="e">
        <f>$X$29</f>
        <v>#DIV/0!</v>
      </c>
      <c r="CD31" s="95" t="str">
        <f>Tabla2[[#This Row],[Columna1]]</f>
        <v>C24</v>
      </c>
      <c r="CE31" s="165" t="e">
        <f>Tabla292[[#This Row],[Columna3]]/7</f>
        <v>#DIV/0!</v>
      </c>
      <c r="CF31" s="165" t="e">
        <f>Tabla292[[#This Row],[Columna4]]/4.2</f>
        <v>#DIV/0!</v>
      </c>
      <c r="CG31" s="165" t="e">
        <f>Tabla29[[#This Row],[Columna16]]</f>
        <v>#DIV/0!</v>
      </c>
      <c r="CH31" s="165" t="e">
        <f>(Tabla292[[#This Row],[Columna4]]*CH$5/$BY$5)*$CG$4</f>
        <v>#DIV/0!</v>
      </c>
      <c r="CI31" s="165" t="e">
        <f>(Tabla292[[#This Row],[Columna4]]*CI$5/$BY$5)*$CG$4</f>
        <v>#DIV/0!</v>
      </c>
      <c r="CJ31" s="165" t="e">
        <f>(Tabla292[[#This Row],[Columna4]]*CJ$5/$BY$5)*$CG$4</f>
        <v>#DIV/0!</v>
      </c>
      <c r="CK31" s="165" t="e">
        <f>(Tabla292[[#This Row],[Columna4]]*CK$5/$BY$5)*$CG$4</f>
        <v>#DIV/0!</v>
      </c>
      <c r="CL31" s="165" t="e">
        <f>(Tabla292[[#This Row],[Columna4]]*CL$5/$BY$5)*$CG$4</f>
        <v>#DIV/0!</v>
      </c>
      <c r="CM31" s="165" t="e">
        <f>(Tabla292[[#This Row],[Columna4]]*CM$5/$BY$5)*$CG$4</f>
        <v>#DIV/0!</v>
      </c>
      <c r="CN31" s="165" t="e">
        <f>(Tabla292[[#This Row],[Columna4]]*CN$5/$BY$5)*$CG$4</f>
        <v>#DIV/0!</v>
      </c>
      <c r="CO31" s="165" t="e">
        <f>(Tabla292[[#This Row],[Columna4]]*CO$5/$BY$5)*$CG$4</f>
        <v>#DIV/0!</v>
      </c>
      <c r="CP31" s="165" t="e">
        <f>(Tabla292[[#This Row],[Columna4]]*CP$5/$BY$5)*$CG$4</f>
        <v>#DIV/0!</v>
      </c>
      <c r="CQ31" s="165" t="e">
        <f>(Tabla292[[#This Row],[Columna4]]*CQ$5/$BY$5)*$CG$4</f>
        <v>#DIV/0!</v>
      </c>
      <c r="CR31" s="165" t="e">
        <f>(Tabla292[[#This Row],[Columna4]]*CR$5/$BY$5)*$CG$4</f>
        <v>#DIV/0!</v>
      </c>
      <c r="CS31" s="165" t="e">
        <f>(Tabla292[[#This Row],[Columna4]]*CS$5/$BY$5)*$CG$4</f>
        <v>#DIV/0!</v>
      </c>
      <c r="CU31" s="254"/>
      <c r="CV31" s="254"/>
      <c r="CW31" s="253" t="e">
        <f>$X$29</f>
        <v>#DIV/0!</v>
      </c>
      <c r="CX31" s="95" t="str">
        <f>Tabla2[[#This Row],[Columna1]]</f>
        <v>C24</v>
      </c>
      <c r="CY31" s="165" t="e">
        <f>Tabla2926[[#This Row],[Columna3]]/7</f>
        <v>#DIV/0!</v>
      </c>
      <c r="CZ31" s="165" t="e">
        <f>Tabla2926[[#This Row],[Columna4]]/4.2</f>
        <v>#DIV/0!</v>
      </c>
      <c r="DA31" s="165" t="e">
        <f>Tabla292[[#This Row],[Columna16]]</f>
        <v>#DIV/0!</v>
      </c>
      <c r="DB31" s="165" t="e">
        <f>(Tabla2926[[#This Row],[Columna4]]*DB$5/$CS$5)*$DA$4</f>
        <v>#DIV/0!</v>
      </c>
      <c r="DC31" s="165" t="e">
        <f>(Tabla2926[[#This Row],[Columna4]]*DC$5/$CS$5)*$DA$4</f>
        <v>#DIV/0!</v>
      </c>
      <c r="DD31" s="165" t="e">
        <f>(Tabla2926[[#This Row],[Columna4]]*DD$5/$CS$5)*$DA$4</f>
        <v>#DIV/0!</v>
      </c>
      <c r="DE31" s="165" t="e">
        <f>(Tabla2926[[#This Row],[Columna4]]*DE$5/$CS$5)*$DA$4</f>
        <v>#DIV/0!</v>
      </c>
      <c r="DF31" s="165" t="e">
        <f>(Tabla2926[[#This Row],[Columna4]]*DF$5/$CS$5)*$DA$4</f>
        <v>#DIV/0!</v>
      </c>
      <c r="DG31" s="165" t="e">
        <f>(Tabla2926[[#This Row],[Columna4]]*DG$5/$CS$5)*$DA$4</f>
        <v>#DIV/0!</v>
      </c>
      <c r="DH31" s="165" t="e">
        <f>(Tabla2926[[#This Row],[Columna4]]*DH$5/$CS$5)*$DA$4</f>
        <v>#DIV/0!</v>
      </c>
      <c r="DI31" s="165" t="e">
        <f>(Tabla2926[[#This Row],[Columna4]]*DI$5/$CS$5)*$DA$4</f>
        <v>#DIV/0!</v>
      </c>
      <c r="DJ31" s="165" t="e">
        <f>(Tabla2926[[#This Row],[Columna4]]*DJ$5/$CS$5)*$DA$4</f>
        <v>#DIV/0!</v>
      </c>
      <c r="DK31" s="165" t="e">
        <f>(Tabla2926[[#This Row],[Columna4]]*DK$5/$CS$5)*$DA$4</f>
        <v>#DIV/0!</v>
      </c>
      <c r="DL31" s="165" t="e">
        <f>(Tabla2926[[#This Row],[Columna4]]*DL$5/$CS$5)*$DA$4</f>
        <v>#DIV/0!</v>
      </c>
      <c r="DM31" s="165" t="e">
        <f>(Tabla2926[[#This Row],[Columna4]]*DM$5/$CS$5)*$DA$4</f>
        <v>#DIV/0!</v>
      </c>
      <c r="DO31" s="254"/>
      <c r="DP31" s="254"/>
      <c r="DQ31" s="253" t="e">
        <f>$X$29</f>
        <v>#DIV/0!</v>
      </c>
      <c r="DR31" s="95" t="str">
        <f>Tabla2[[#This Row],[Columna1]]</f>
        <v>C24</v>
      </c>
      <c r="DS31" s="165" t="e">
        <f>Tabla29268[[#This Row],[Columna3]]/7</f>
        <v>#DIV/0!</v>
      </c>
      <c r="DT31" s="165" t="e">
        <f>Tabla29268[[#This Row],[Columna4]]/4.2</f>
        <v>#DIV/0!</v>
      </c>
      <c r="DU31" s="165" t="e">
        <f>Tabla2926[[#This Row],[Columna16]]</f>
        <v>#DIV/0!</v>
      </c>
      <c r="DV31" s="165" t="e">
        <f>(Tabla29268[[#This Row],[Columna4]]*DV$5/$DM$5)*$DU$4</f>
        <v>#DIV/0!</v>
      </c>
      <c r="DW31" s="165" t="e">
        <f>(Tabla29268[[#This Row],[Columna4]]*DW$5/$DM$5)*$DU$4</f>
        <v>#DIV/0!</v>
      </c>
      <c r="DX31" s="165" t="e">
        <f>(Tabla29268[[#This Row],[Columna4]]*DX$5/$DM$5)*$DU$4</f>
        <v>#DIV/0!</v>
      </c>
      <c r="DY31" s="165" t="e">
        <f>(Tabla29268[[#This Row],[Columna4]]*DY$5/$DM$5)*$DU$4</f>
        <v>#DIV/0!</v>
      </c>
      <c r="DZ31" s="165" t="e">
        <f>(Tabla29268[[#This Row],[Columna4]]*DZ$5/$DM$5)*$DU$4</f>
        <v>#DIV/0!</v>
      </c>
      <c r="EA31" s="165" t="e">
        <f>(Tabla29268[[#This Row],[Columna4]]*EA$5/$DM$5)*$DU$4</f>
        <v>#DIV/0!</v>
      </c>
      <c r="EB31" s="165" t="e">
        <f>(Tabla29268[[#This Row],[Columna4]]*EB$5/$DM$5)*$DU$4</f>
        <v>#DIV/0!</v>
      </c>
      <c r="EC31" s="165" t="e">
        <f>(Tabla29268[[#This Row],[Columna4]]*EC$5/$DM$5)*$DU$4</f>
        <v>#DIV/0!</v>
      </c>
      <c r="ED31" s="165" t="e">
        <f>(Tabla29268[[#This Row],[Columna4]]*ED$5/$DM$5)*$DU$4</f>
        <v>#DIV/0!</v>
      </c>
      <c r="EE31" s="165" t="e">
        <f>(Tabla29268[[#This Row],[Columna4]]*EE$5/$DM$5)*$DU$4</f>
        <v>#DIV/0!</v>
      </c>
      <c r="EF31" s="165" t="e">
        <f>(Tabla29268[[#This Row],[Columna4]]*EF$5/$DM$5)*$DU$4</f>
        <v>#DIV/0!</v>
      </c>
      <c r="EG31" s="165" t="e">
        <f>(Tabla29268[[#This Row],[Columna4]]*EG$5/$DM$5)*$DU$4</f>
        <v>#DIV/0!</v>
      </c>
      <c r="EL31" s="210"/>
      <c r="EM31" s="210"/>
      <c r="EN31" s="210"/>
      <c r="EO31" s="210"/>
      <c r="EP31" s="210"/>
      <c r="EQ31" s="210"/>
      <c r="ER31" s="210"/>
      <c r="ES31" s="210"/>
      <c r="ET31" s="210"/>
      <c r="EU31" s="210"/>
      <c r="EV31" s="210"/>
      <c r="EX31" s="123"/>
      <c r="FC31" s="210"/>
      <c r="FD31" s="210"/>
      <c r="FE31" s="210"/>
      <c r="FF31" s="210"/>
      <c r="FG31" s="210"/>
      <c r="FH31" s="210"/>
      <c r="FI31" s="210"/>
      <c r="FJ31" s="210"/>
      <c r="FK31" s="210"/>
      <c r="FL31" s="210"/>
      <c r="FM31" s="210"/>
      <c r="FO31" s="124"/>
      <c r="FQ31" s="103">
        <f t="shared" si="133"/>
        <v>22</v>
      </c>
      <c r="FR31" s="211" t="s">
        <v>201</v>
      </c>
      <c r="FS31" s="212">
        <f t="shared" ref="FS31:GD31" si="194">EK147</f>
        <v>0</v>
      </c>
      <c r="FT31" s="212">
        <f t="shared" si="194"/>
        <v>0</v>
      </c>
      <c r="FU31" s="212">
        <f t="shared" si="194"/>
        <v>0</v>
      </c>
      <c r="FV31" s="212">
        <f t="shared" si="194"/>
        <v>0</v>
      </c>
      <c r="FW31" s="212">
        <f t="shared" si="194"/>
        <v>0</v>
      </c>
      <c r="FX31" s="212">
        <f t="shared" si="194"/>
        <v>0</v>
      </c>
      <c r="FY31" s="212">
        <f t="shared" si="194"/>
        <v>0</v>
      </c>
      <c r="FZ31" s="212">
        <f t="shared" si="194"/>
        <v>0</v>
      </c>
      <c r="GA31" s="212">
        <f t="shared" si="194"/>
        <v>0</v>
      </c>
      <c r="GB31" s="212">
        <f t="shared" si="194"/>
        <v>0</v>
      </c>
      <c r="GC31" s="212">
        <f t="shared" si="194"/>
        <v>0</v>
      </c>
      <c r="GD31" s="212">
        <f t="shared" si="194"/>
        <v>0</v>
      </c>
      <c r="GE31" s="188">
        <f t="shared" si="127"/>
        <v>0</v>
      </c>
      <c r="GF31" s="189" t="e">
        <f t="shared" si="55"/>
        <v>#DIV/0!</v>
      </c>
      <c r="GG31" s="97" t="b">
        <f>GE31=EW147</f>
        <v>1</v>
      </c>
      <c r="GI31" s="40" t="s">
        <v>649</v>
      </c>
      <c r="GJ31" s="41">
        <v>0</v>
      </c>
      <c r="GK31" s="42">
        <f t="shared" si="91"/>
        <v>0</v>
      </c>
      <c r="GL31" s="43">
        <f t="shared" si="92"/>
        <v>0</v>
      </c>
      <c r="GM31" s="44">
        <v>1</v>
      </c>
      <c r="GN31" s="343">
        <v>0</v>
      </c>
      <c r="GO31" s="45"/>
      <c r="GR31" s="190" t="s">
        <v>203</v>
      </c>
      <c r="GS31" s="175">
        <f>$EK$19</f>
        <v>0</v>
      </c>
      <c r="GT31" s="213" t="e">
        <f>+GS31/GS9</f>
        <v>#DIV/0!</v>
      </c>
      <c r="GU31" s="175">
        <f>$EL$19</f>
        <v>0</v>
      </c>
      <c r="GV31" s="213" t="e">
        <f>+GU31/GU9</f>
        <v>#DIV/0!</v>
      </c>
      <c r="GW31" s="175">
        <f>$EM$19</f>
        <v>0</v>
      </c>
      <c r="GX31" s="213" t="e">
        <f>+GW31/GW9</f>
        <v>#DIV/0!</v>
      </c>
      <c r="GY31" s="175">
        <f>$EN$19</f>
        <v>0</v>
      </c>
      <c r="GZ31" s="213" t="e">
        <f>+GY31/GY9</f>
        <v>#DIV/0!</v>
      </c>
      <c r="HA31" s="175">
        <f>$EO$19</f>
        <v>0</v>
      </c>
      <c r="HB31" s="213" t="e">
        <f>+HA31/HA9</f>
        <v>#DIV/0!</v>
      </c>
      <c r="HC31" s="175">
        <f>$EP$19</f>
        <v>0</v>
      </c>
      <c r="HD31" s="213" t="e">
        <f>+HC31/HC9</f>
        <v>#DIV/0!</v>
      </c>
      <c r="HE31" s="175">
        <f>$EQ$19</f>
        <v>0</v>
      </c>
      <c r="HF31" s="213" t="e">
        <f>+HE31/HE9</f>
        <v>#DIV/0!</v>
      </c>
      <c r="HG31" s="175">
        <f>$ER$19</f>
        <v>0</v>
      </c>
      <c r="HH31" s="213" t="e">
        <f>+HG31/HG9</f>
        <v>#DIV/0!</v>
      </c>
      <c r="HI31" s="175">
        <f>$ES$19</f>
        <v>0</v>
      </c>
      <c r="HJ31" s="213" t="e">
        <f>+HI31/HI9</f>
        <v>#DIV/0!</v>
      </c>
      <c r="HK31" s="175">
        <f>$ET$19</f>
        <v>0</v>
      </c>
      <c r="HL31" s="213" t="e">
        <f>+HK31/HK9</f>
        <v>#DIV/0!</v>
      </c>
      <c r="HM31" s="175">
        <f>$EU$19</f>
        <v>0</v>
      </c>
      <c r="HN31" s="213" t="e">
        <f>+HM31/HM9</f>
        <v>#DIV/0!</v>
      </c>
      <c r="HO31" s="175">
        <f>$EV$19</f>
        <v>0</v>
      </c>
      <c r="HP31" s="213" t="e">
        <f>+HO31/HO9</f>
        <v>#DIV/0!</v>
      </c>
      <c r="HQ31" s="193">
        <f>GS31+GU31+GW31+GY31+HA31+HC31+HE31+HG31+HI31+HK31+HM31+HO31</f>
        <v>0</v>
      </c>
      <c r="HR31" s="213" t="e">
        <f>+HQ31/HQ9</f>
        <v>#DIV/0!</v>
      </c>
    </row>
    <row r="32" spans="2:226" ht="14.4" customHeight="1" x14ac:dyDescent="0.3">
      <c r="C32" s="194" t="e">
        <f t="shared" si="181"/>
        <v>#DIV/0!</v>
      </c>
      <c r="D32" s="195" t="s">
        <v>204</v>
      </c>
      <c r="E32" s="248">
        <f t="shared" si="182"/>
        <v>0</v>
      </c>
      <c r="F32" s="332">
        <v>35.2866</v>
      </c>
      <c r="G32" s="198">
        <f t="shared" si="183"/>
        <v>0</v>
      </c>
      <c r="I32" s="195" t="str">
        <f t="shared" si="184"/>
        <v>Noviembre</v>
      </c>
      <c r="J32" s="199">
        <f t="shared" si="185"/>
        <v>3.7100000000000004</v>
      </c>
      <c r="L32" s="333">
        <v>0</v>
      </c>
      <c r="R32" s="251">
        <f t="shared" si="5"/>
        <v>0</v>
      </c>
      <c r="S32" s="251">
        <f t="shared" si="6"/>
        <v>0</v>
      </c>
      <c r="T32" s="251">
        <f t="shared" si="7"/>
        <v>0</v>
      </c>
      <c r="U32" s="251">
        <f t="shared" si="8"/>
        <v>0</v>
      </c>
      <c r="V32" s="252" t="s">
        <v>606</v>
      </c>
      <c r="W32" s="160">
        <f t="shared" si="9"/>
        <v>0</v>
      </c>
      <c r="X32" s="253" t="e">
        <f t="shared" si="2"/>
        <v>#DIV/0!</v>
      </c>
      <c r="Y32" s="254"/>
      <c r="Z32" s="254"/>
      <c r="AA32" s="332">
        <v>0</v>
      </c>
      <c r="AB32" s="335">
        <v>0</v>
      </c>
      <c r="AC32" s="163"/>
      <c r="AD32" s="164" t="str">
        <f t="shared" si="147"/>
        <v>Febrero</v>
      </c>
      <c r="AE32" s="244">
        <f>Tabla24[[#Totals],[Columna15]]</f>
        <v>0</v>
      </c>
      <c r="AF32" s="244" t="e">
        <f>Tabla2410[[#Totals],[Columna15]]</f>
        <v>#DIV/0!</v>
      </c>
      <c r="AG32" s="244" t="e">
        <f>Tabla24105[[#Totals],[Columna15]]</f>
        <v>#DIV/0!</v>
      </c>
      <c r="AH32" s="244" t="e">
        <f>Tabla241057[[#Totals],[Columna15]]</f>
        <v>#DIV/0!</v>
      </c>
      <c r="AI32" s="244" t="e">
        <f>Tabla24105711[[#Totals],[Columna15]]</f>
        <v>#DIV/0!</v>
      </c>
      <c r="AJ32" s="245" t="e">
        <f t="shared" si="148"/>
        <v>#DIV/0!</v>
      </c>
      <c r="AK32" s="167" t="e">
        <f t="shared" si="149"/>
        <v>#DIV/0!</v>
      </c>
      <c r="AM32" s="254"/>
      <c r="AN32" s="254"/>
      <c r="AO32" s="253" t="e">
        <f>$X$30</f>
        <v>#DIV/0!</v>
      </c>
      <c r="AP32" s="95" t="str">
        <f t="shared" si="19"/>
        <v>C25</v>
      </c>
      <c r="AQ32" s="165">
        <f t="shared" si="20"/>
        <v>0</v>
      </c>
      <c r="AR32" s="165">
        <f t="shared" si="20"/>
        <v>0</v>
      </c>
      <c r="AS32" s="165">
        <f t="shared" si="20"/>
        <v>0</v>
      </c>
      <c r="AT32" s="165">
        <f t="shared" si="21"/>
        <v>0</v>
      </c>
      <c r="AU32" s="165">
        <f t="shared" si="22"/>
        <v>0</v>
      </c>
      <c r="AV32" s="165">
        <f t="shared" si="23"/>
        <v>0</v>
      </c>
      <c r="AW32" s="165">
        <f t="shared" si="24"/>
        <v>0</v>
      </c>
      <c r="AX32" s="165">
        <f t="shared" si="25"/>
        <v>0</v>
      </c>
      <c r="AY32" s="165">
        <f t="shared" si="26"/>
        <v>0</v>
      </c>
      <c r="AZ32" s="165">
        <f t="shared" si="27"/>
        <v>0</v>
      </c>
      <c r="BA32" s="165">
        <f t="shared" si="28"/>
        <v>0</v>
      </c>
      <c r="BB32" s="165">
        <f t="shared" si="29"/>
        <v>0</v>
      </c>
      <c r="BC32" s="165">
        <f t="shared" si="30"/>
        <v>0</v>
      </c>
      <c r="BD32" s="165">
        <f t="shared" si="31"/>
        <v>0</v>
      </c>
      <c r="BE32" s="165">
        <f t="shared" si="32"/>
        <v>0</v>
      </c>
      <c r="BG32" s="254"/>
      <c r="BH32" s="254"/>
      <c r="BI32" s="253" t="e">
        <f>$X$30</f>
        <v>#DIV/0!</v>
      </c>
      <c r="BJ32" s="95" t="str">
        <f>Tabla2[[#This Row],[Columna1]]</f>
        <v>C25</v>
      </c>
      <c r="BK32" s="165">
        <f>Tabla29[[#This Row],[Columna3]]/7</f>
        <v>0</v>
      </c>
      <c r="BL32" s="165">
        <f>Tabla29[[#This Row],[Columna4]]/4.2</f>
        <v>0</v>
      </c>
      <c r="BM32" s="165">
        <f>Tabla2[[#This Row],[Columna16]]</f>
        <v>0</v>
      </c>
      <c r="BN32" s="165" t="e">
        <f>(Tabla29[[#This Row],[Columna4]]*BN$5/$BE$5)*$BM$4</f>
        <v>#DIV/0!</v>
      </c>
      <c r="BO32" s="165" t="e">
        <f>(Tabla29[[#This Row],[Columna4]]*BO$5/$BE$5)*$BM$4</f>
        <v>#DIV/0!</v>
      </c>
      <c r="BP32" s="165" t="e">
        <f>(Tabla29[[#This Row],[Columna4]]*BP$5/$BE$5)*$BM$4</f>
        <v>#DIV/0!</v>
      </c>
      <c r="BQ32" s="165" t="e">
        <f>(Tabla29[[#This Row],[Columna4]]*BQ$5/$BE$5)*$BM$4</f>
        <v>#DIV/0!</v>
      </c>
      <c r="BR32" s="165" t="e">
        <f>(Tabla29[[#This Row],[Columna4]]*BR$5/$BE$5)*$BM$4</f>
        <v>#DIV/0!</v>
      </c>
      <c r="BS32" s="165" t="e">
        <f>(Tabla29[[#This Row],[Columna4]]*BS$5/$BE$5)*$BM$4</f>
        <v>#DIV/0!</v>
      </c>
      <c r="BT32" s="165" t="e">
        <f>(Tabla29[[#This Row],[Columna4]]*BT$5/$BE$5)*$BM$4</f>
        <v>#DIV/0!</v>
      </c>
      <c r="BU32" s="165" t="e">
        <f>(Tabla29[[#This Row],[Columna4]]*BU$5/$BE$5)*$BM$4</f>
        <v>#DIV/0!</v>
      </c>
      <c r="BV32" s="165" t="e">
        <f>(Tabla29[[#This Row],[Columna4]]*BV$5/$BE$5)*$BM$4</f>
        <v>#DIV/0!</v>
      </c>
      <c r="BW32" s="165" t="e">
        <f>(Tabla29[[#This Row],[Columna4]]*BW$5/$BE$5)*$BM$4</f>
        <v>#DIV/0!</v>
      </c>
      <c r="BX32" s="165" t="e">
        <f>(Tabla29[[#This Row],[Columna4]]*BX$5/$BE$5)*$BM$4</f>
        <v>#DIV/0!</v>
      </c>
      <c r="BY32" s="165" t="e">
        <f>(Tabla29[[#This Row],[Columna4]]*BY$5/$BE$5)*$BM$4</f>
        <v>#DIV/0!</v>
      </c>
      <c r="CA32" s="254"/>
      <c r="CB32" s="254"/>
      <c r="CC32" s="253" t="e">
        <f>$X$30</f>
        <v>#DIV/0!</v>
      </c>
      <c r="CD32" s="95" t="str">
        <f>Tabla2[[#This Row],[Columna1]]</f>
        <v>C25</v>
      </c>
      <c r="CE32" s="165" t="e">
        <f>Tabla292[[#This Row],[Columna3]]/7</f>
        <v>#DIV/0!</v>
      </c>
      <c r="CF32" s="165" t="e">
        <f>Tabla292[[#This Row],[Columna4]]/4.2</f>
        <v>#DIV/0!</v>
      </c>
      <c r="CG32" s="165" t="e">
        <f>Tabla29[[#This Row],[Columna16]]</f>
        <v>#DIV/0!</v>
      </c>
      <c r="CH32" s="165" t="e">
        <f>(Tabla292[[#This Row],[Columna4]]*CH$5/$BY$5)*$CG$4</f>
        <v>#DIV/0!</v>
      </c>
      <c r="CI32" s="165" t="e">
        <f>(Tabla292[[#This Row],[Columna4]]*CI$5/$BY$5)*$CG$4</f>
        <v>#DIV/0!</v>
      </c>
      <c r="CJ32" s="165" t="e">
        <f>(Tabla292[[#This Row],[Columna4]]*CJ$5/$BY$5)*$CG$4</f>
        <v>#DIV/0!</v>
      </c>
      <c r="CK32" s="165" t="e">
        <f>(Tabla292[[#This Row],[Columna4]]*CK$5/$BY$5)*$CG$4</f>
        <v>#DIV/0!</v>
      </c>
      <c r="CL32" s="165" t="e">
        <f>(Tabla292[[#This Row],[Columna4]]*CL$5/$BY$5)*$CG$4</f>
        <v>#DIV/0!</v>
      </c>
      <c r="CM32" s="165" t="e">
        <f>(Tabla292[[#This Row],[Columna4]]*CM$5/$BY$5)*$CG$4</f>
        <v>#DIV/0!</v>
      </c>
      <c r="CN32" s="165" t="e">
        <f>(Tabla292[[#This Row],[Columna4]]*CN$5/$BY$5)*$CG$4</f>
        <v>#DIV/0!</v>
      </c>
      <c r="CO32" s="165" t="e">
        <f>(Tabla292[[#This Row],[Columna4]]*CO$5/$BY$5)*$CG$4</f>
        <v>#DIV/0!</v>
      </c>
      <c r="CP32" s="165" t="e">
        <f>(Tabla292[[#This Row],[Columna4]]*CP$5/$BY$5)*$CG$4</f>
        <v>#DIV/0!</v>
      </c>
      <c r="CQ32" s="165" t="e">
        <f>(Tabla292[[#This Row],[Columna4]]*CQ$5/$BY$5)*$CG$4</f>
        <v>#DIV/0!</v>
      </c>
      <c r="CR32" s="165" t="e">
        <f>(Tabla292[[#This Row],[Columna4]]*CR$5/$BY$5)*$CG$4</f>
        <v>#DIV/0!</v>
      </c>
      <c r="CS32" s="165" t="e">
        <f>(Tabla292[[#This Row],[Columna4]]*CS$5/$BY$5)*$CG$4</f>
        <v>#DIV/0!</v>
      </c>
      <c r="CU32" s="254"/>
      <c r="CV32" s="254"/>
      <c r="CW32" s="253" t="e">
        <f>$X$30</f>
        <v>#DIV/0!</v>
      </c>
      <c r="CX32" s="95" t="str">
        <f>Tabla2[[#This Row],[Columna1]]</f>
        <v>C25</v>
      </c>
      <c r="CY32" s="165" t="e">
        <f>Tabla2926[[#This Row],[Columna3]]/7</f>
        <v>#DIV/0!</v>
      </c>
      <c r="CZ32" s="165" t="e">
        <f>Tabla2926[[#This Row],[Columna4]]/4.2</f>
        <v>#DIV/0!</v>
      </c>
      <c r="DA32" s="165" t="e">
        <f>Tabla292[[#This Row],[Columna16]]</f>
        <v>#DIV/0!</v>
      </c>
      <c r="DB32" s="165" t="e">
        <f>(Tabla2926[[#This Row],[Columna4]]*DB$5/$CS$5)*$DA$4</f>
        <v>#DIV/0!</v>
      </c>
      <c r="DC32" s="165" t="e">
        <f>(Tabla2926[[#This Row],[Columna4]]*DC$5/$CS$5)*$DA$4</f>
        <v>#DIV/0!</v>
      </c>
      <c r="DD32" s="165" t="e">
        <f>(Tabla2926[[#This Row],[Columna4]]*DD$5/$CS$5)*$DA$4</f>
        <v>#DIV/0!</v>
      </c>
      <c r="DE32" s="165" t="e">
        <f>(Tabla2926[[#This Row],[Columna4]]*DE$5/$CS$5)*$DA$4</f>
        <v>#DIV/0!</v>
      </c>
      <c r="DF32" s="165" t="e">
        <f>(Tabla2926[[#This Row],[Columna4]]*DF$5/$CS$5)*$DA$4</f>
        <v>#DIV/0!</v>
      </c>
      <c r="DG32" s="165" t="e">
        <f>(Tabla2926[[#This Row],[Columna4]]*DG$5/$CS$5)*$DA$4</f>
        <v>#DIV/0!</v>
      </c>
      <c r="DH32" s="165" t="e">
        <f>(Tabla2926[[#This Row],[Columna4]]*DH$5/$CS$5)*$DA$4</f>
        <v>#DIV/0!</v>
      </c>
      <c r="DI32" s="165" t="e">
        <f>(Tabla2926[[#This Row],[Columna4]]*DI$5/$CS$5)*$DA$4</f>
        <v>#DIV/0!</v>
      </c>
      <c r="DJ32" s="165" t="e">
        <f>(Tabla2926[[#This Row],[Columna4]]*DJ$5/$CS$5)*$DA$4</f>
        <v>#DIV/0!</v>
      </c>
      <c r="DK32" s="165" t="e">
        <f>(Tabla2926[[#This Row],[Columna4]]*DK$5/$CS$5)*$DA$4</f>
        <v>#DIV/0!</v>
      </c>
      <c r="DL32" s="165" t="e">
        <f>(Tabla2926[[#This Row],[Columna4]]*DL$5/$CS$5)*$DA$4</f>
        <v>#DIV/0!</v>
      </c>
      <c r="DM32" s="165" t="e">
        <f>(Tabla2926[[#This Row],[Columna4]]*DM$5/$CS$5)*$DA$4</f>
        <v>#DIV/0!</v>
      </c>
      <c r="DO32" s="254"/>
      <c r="DP32" s="254"/>
      <c r="DQ32" s="253" t="e">
        <f>$X$30</f>
        <v>#DIV/0!</v>
      </c>
      <c r="DR32" s="95" t="str">
        <f>Tabla2[[#This Row],[Columna1]]</f>
        <v>C25</v>
      </c>
      <c r="DS32" s="165" t="e">
        <f>Tabla29268[[#This Row],[Columna3]]/7</f>
        <v>#DIV/0!</v>
      </c>
      <c r="DT32" s="165" t="e">
        <f>Tabla29268[[#This Row],[Columna4]]/4.2</f>
        <v>#DIV/0!</v>
      </c>
      <c r="DU32" s="165" t="e">
        <f>Tabla2926[[#This Row],[Columna16]]</f>
        <v>#DIV/0!</v>
      </c>
      <c r="DV32" s="165" t="e">
        <f>(Tabla29268[[#This Row],[Columna4]]*DV$5/$DM$5)*$DU$4</f>
        <v>#DIV/0!</v>
      </c>
      <c r="DW32" s="165" t="e">
        <f>(Tabla29268[[#This Row],[Columna4]]*DW$5/$DM$5)*$DU$4</f>
        <v>#DIV/0!</v>
      </c>
      <c r="DX32" s="165" t="e">
        <f>(Tabla29268[[#This Row],[Columna4]]*DX$5/$DM$5)*$DU$4</f>
        <v>#DIV/0!</v>
      </c>
      <c r="DY32" s="165" t="e">
        <f>(Tabla29268[[#This Row],[Columna4]]*DY$5/$DM$5)*$DU$4</f>
        <v>#DIV/0!</v>
      </c>
      <c r="DZ32" s="165" t="e">
        <f>(Tabla29268[[#This Row],[Columna4]]*DZ$5/$DM$5)*$DU$4</f>
        <v>#DIV/0!</v>
      </c>
      <c r="EA32" s="165" t="e">
        <f>(Tabla29268[[#This Row],[Columna4]]*EA$5/$DM$5)*$DU$4</f>
        <v>#DIV/0!</v>
      </c>
      <c r="EB32" s="165" t="e">
        <f>(Tabla29268[[#This Row],[Columna4]]*EB$5/$DM$5)*$DU$4</f>
        <v>#DIV/0!</v>
      </c>
      <c r="EC32" s="165" t="e">
        <f>(Tabla29268[[#This Row],[Columna4]]*EC$5/$DM$5)*$DU$4</f>
        <v>#DIV/0!</v>
      </c>
      <c r="ED32" s="165" t="e">
        <f>(Tabla29268[[#This Row],[Columna4]]*ED$5/$DM$5)*$DU$4</f>
        <v>#DIV/0!</v>
      </c>
      <c r="EE32" s="165" t="e">
        <f>(Tabla29268[[#This Row],[Columna4]]*EE$5/$DM$5)*$DU$4</f>
        <v>#DIV/0!</v>
      </c>
      <c r="EF32" s="165" t="e">
        <f>(Tabla29268[[#This Row],[Columna4]]*EF$5/$DM$5)*$DU$4</f>
        <v>#DIV/0!</v>
      </c>
      <c r="EG32" s="165" t="e">
        <f>(Tabla29268[[#This Row],[Columna4]]*EG$5/$DM$5)*$DU$4</f>
        <v>#DIV/0!</v>
      </c>
      <c r="EI32" s="255" t="s">
        <v>205</v>
      </c>
      <c r="EJ32" s="169" t="s">
        <v>131</v>
      </c>
      <c r="EK32" s="214" t="e">
        <f t="shared" ref="EK32:EV32" si="195">EK33+EK53+EK56+EK63+EK80+EK84+EK92+EK98+EK100+EK111+EK126+EK138+EK144+EK147</f>
        <v>#DIV/0!</v>
      </c>
      <c r="EL32" s="214" t="e">
        <f t="shared" si="195"/>
        <v>#DIV/0!</v>
      </c>
      <c r="EM32" s="214" t="e">
        <f t="shared" si="195"/>
        <v>#DIV/0!</v>
      </c>
      <c r="EN32" s="214" t="e">
        <f t="shared" si="195"/>
        <v>#DIV/0!</v>
      </c>
      <c r="EO32" s="214" t="e">
        <f t="shared" si="195"/>
        <v>#DIV/0!</v>
      </c>
      <c r="EP32" s="214" t="e">
        <f t="shared" si="195"/>
        <v>#DIV/0!</v>
      </c>
      <c r="EQ32" s="214" t="e">
        <f t="shared" si="195"/>
        <v>#DIV/0!</v>
      </c>
      <c r="ER32" s="214" t="e">
        <f t="shared" si="195"/>
        <v>#DIV/0!</v>
      </c>
      <c r="ES32" s="214" t="e">
        <f t="shared" si="195"/>
        <v>#DIV/0!</v>
      </c>
      <c r="ET32" s="214" t="e">
        <f t="shared" si="195"/>
        <v>#DIV/0!</v>
      </c>
      <c r="EU32" s="214" t="e">
        <f t="shared" si="195"/>
        <v>#DIV/0!</v>
      </c>
      <c r="EV32" s="214" t="e">
        <f t="shared" si="195"/>
        <v>#DIV/0!</v>
      </c>
      <c r="EW32" s="214" t="e">
        <f>SUM(EK32:EV32)</f>
        <v>#DIV/0!</v>
      </c>
      <c r="EX32" s="123" t="e">
        <f>EW32/$EW$6</f>
        <v>#DIV/0!</v>
      </c>
      <c r="FH32" s="98" t="s">
        <v>1</v>
      </c>
      <c r="FI32" s="338">
        <v>0</v>
      </c>
      <c r="FJ32" s="100" t="str">
        <f>IF(FI32=0%,"No Calculado","Ajustado")</f>
        <v>No Calculado</v>
      </c>
      <c r="FK32" s="101"/>
      <c r="FL32" s="98" t="s">
        <v>2</v>
      </c>
      <c r="FM32" s="338">
        <v>0</v>
      </c>
      <c r="FN32" s="100" t="str">
        <f>IF(FM32=0%,"No Calculado","Ajustado")</f>
        <v>No Calculado</v>
      </c>
      <c r="FQ32" s="103">
        <f t="shared" si="133"/>
        <v>23</v>
      </c>
      <c r="FR32" s="211" t="s">
        <v>141</v>
      </c>
      <c r="FS32" s="212">
        <v>0</v>
      </c>
      <c r="FT32" s="212">
        <v>0</v>
      </c>
      <c r="FU32" s="212">
        <v>0</v>
      </c>
      <c r="FV32" s="212">
        <v>0</v>
      </c>
      <c r="FW32" s="212">
        <v>0</v>
      </c>
      <c r="FX32" s="212">
        <v>0</v>
      </c>
      <c r="FY32" s="212">
        <v>0</v>
      </c>
      <c r="FZ32" s="212">
        <v>0</v>
      </c>
      <c r="GA32" s="212">
        <v>0</v>
      </c>
      <c r="GB32" s="212">
        <v>0</v>
      </c>
      <c r="GC32" s="212">
        <v>0</v>
      </c>
      <c r="GD32" s="212">
        <v>0</v>
      </c>
      <c r="GE32" s="188">
        <f t="shared" si="127"/>
        <v>0</v>
      </c>
      <c r="GF32" s="189" t="e">
        <f t="shared" si="55"/>
        <v>#DIV/0!</v>
      </c>
      <c r="GI32" s="40" t="s">
        <v>650</v>
      </c>
      <c r="GJ32" s="41">
        <v>0</v>
      </c>
      <c r="GK32" s="42">
        <f t="shared" si="91"/>
        <v>0</v>
      </c>
      <c r="GL32" s="43">
        <f t="shared" si="92"/>
        <v>0</v>
      </c>
      <c r="GM32" s="44">
        <v>1</v>
      </c>
      <c r="GN32" s="343">
        <v>0</v>
      </c>
      <c r="GO32" s="45"/>
      <c r="GR32" s="145"/>
      <c r="GS32" s="175"/>
      <c r="GT32" s="147"/>
      <c r="GU32" s="175"/>
      <c r="GV32" s="147"/>
      <c r="GW32" s="175"/>
      <c r="GX32" s="147"/>
      <c r="GY32" s="175"/>
      <c r="GZ32" s="147"/>
      <c r="HA32" s="175"/>
      <c r="HB32" s="147"/>
      <c r="HC32" s="175"/>
      <c r="HD32" s="147"/>
      <c r="HE32" s="175"/>
      <c r="HF32" s="147"/>
      <c r="HG32" s="175"/>
      <c r="HH32" s="147"/>
      <c r="HI32" s="175"/>
      <c r="HJ32" s="147"/>
      <c r="HK32" s="175"/>
      <c r="HL32" s="147"/>
      <c r="HM32" s="175"/>
      <c r="HN32" s="147"/>
      <c r="HO32" s="175"/>
      <c r="HP32" s="147"/>
      <c r="HQ32" s="150"/>
      <c r="HR32" s="147"/>
    </row>
    <row r="33" spans="3:226" ht="14.4" customHeight="1" x14ac:dyDescent="0.3">
      <c r="C33" s="194" t="e">
        <f t="shared" si="181"/>
        <v>#DIV/0!</v>
      </c>
      <c r="D33" s="195" t="s">
        <v>206</v>
      </c>
      <c r="E33" s="248">
        <f t="shared" si="182"/>
        <v>0</v>
      </c>
      <c r="F33" s="332">
        <v>35.344099999999997</v>
      </c>
      <c r="G33" s="198">
        <f t="shared" si="183"/>
        <v>0</v>
      </c>
      <c r="I33" s="195" t="str">
        <f t="shared" si="184"/>
        <v>Diciembre</v>
      </c>
      <c r="J33" s="199">
        <f t="shared" si="185"/>
        <v>4.16</v>
      </c>
      <c r="L33" s="333">
        <v>0</v>
      </c>
      <c r="R33" s="251">
        <f t="shared" si="5"/>
        <v>0</v>
      </c>
      <c r="S33" s="251">
        <f t="shared" si="6"/>
        <v>0</v>
      </c>
      <c r="T33" s="251">
        <f t="shared" si="7"/>
        <v>0</v>
      </c>
      <c r="U33" s="251">
        <f t="shared" si="8"/>
        <v>0</v>
      </c>
      <c r="V33" s="252" t="s">
        <v>607</v>
      </c>
      <c r="W33" s="160">
        <f t="shared" si="9"/>
        <v>0</v>
      </c>
      <c r="X33" s="253" t="e">
        <f t="shared" si="2"/>
        <v>#DIV/0!</v>
      </c>
      <c r="Y33" s="254"/>
      <c r="Z33" s="254"/>
      <c r="AA33" s="332">
        <v>0</v>
      </c>
      <c r="AB33" s="335">
        <v>0</v>
      </c>
      <c r="AC33" s="163"/>
      <c r="AD33" s="164" t="str">
        <f t="shared" si="147"/>
        <v>Marzo</v>
      </c>
      <c r="AE33" s="244">
        <f>Tabla24[[#Totals],[Columna16]]</f>
        <v>0</v>
      </c>
      <c r="AF33" s="244" t="e">
        <f>Tabla2410[[#Totals],[Columna16]]</f>
        <v>#DIV/0!</v>
      </c>
      <c r="AG33" s="244" t="e">
        <f>Tabla24105[[#Totals],[Columna16]]</f>
        <v>#DIV/0!</v>
      </c>
      <c r="AH33" s="244" t="e">
        <f>Tabla241057[[#Totals],[Columna16]]</f>
        <v>#DIV/0!</v>
      </c>
      <c r="AI33" s="244" t="e">
        <f>Tabla24105711[[#Totals],[Columna16]]</f>
        <v>#DIV/0!</v>
      </c>
      <c r="AJ33" s="245" t="e">
        <f t="shared" si="148"/>
        <v>#DIV/0!</v>
      </c>
      <c r="AK33" s="167" t="e">
        <f t="shared" si="149"/>
        <v>#DIV/0!</v>
      </c>
      <c r="AM33" s="254"/>
      <c r="AN33" s="254"/>
      <c r="AO33" s="253" t="e">
        <f>$X$31</f>
        <v>#DIV/0!</v>
      </c>
      <c r="AP33" s="95" t="str">
        <f t="shared" si="19"/>
        <v>C26</v>
      </c>
      <c r="AQ33" s="165">
        <f t="shared" si="20"/>
        <v>0</v>
      </c>
      <c r="AR33" s="165">
        <f t="shared" si="20"/>
        <v>0</v>
      </c>
      <c r="AS33" s="165">
        <f t="shared" si="20"/>
        <v>0</v>
      </c>
      <c r="AT33" s="165">
        <f t="shared" si="21"/>
        <v>0</v>
      </c>
      <c r="AU33" s="165">
        <f t="shared" si="22"/>
        <v>0</v>
      </c>
      <c r="AV33" s="165">
        <f t="shared" si="23"/>
        <v>0</v>
      </c>
      <c r="AW33" s="165">
        <f t="shared" si="24"/>
        <v>0</v>
      </c>
      <c r="AX33" s="165">
        <f t="shared" si="25"/>
        <v>0</v>
      </c>
      <c r="AY33" s="165">
        <f t="shared" si="26"/>
        <v>0</v>
      </c>
      <c r="AZ33" s="165">
        <f t="shared" si="27"/>
        <v>0</v>
      </c>
      <c r="BA33" s="165">
        <f t="shared" si="28"/>
        <v>0</v>
      </c>
      <c r="BB33" s="165">
        <f t="shared" si="29"/>
        <v>0</v>
      </c>
      <c r="BC33" s="165">
        <f t="shared" si="30"/>
        <v>0</v>
      </c>
      <c r="BD33" s="165">
        <f t="shared" si="31"/>
        <v>0</v>
      </c>
      <c r="BE33" s="165">
        <f t="shared" si="32"/>
        <v>0</v>
      </c>
      <c r="BG33" s="254"/>
      <c r="BH33" s="254"/>
      <c r="BI33" s="253" t="e">
        <f>$X$31</f>
        <v>#DIV/0!</v>
      </c>
      <c r="BJ33" s="95" t="str">
        <f>Tabla2[[#This Row],[Columna1]]</f>
        <v>C26</v>
      </c>
      <c r="BK33" s="165">
        <f>Tabla29[[#This Row],[Columna3]]/7</f>
        <v>0</v>
      </c>
      <c r="BL33" s="165">
        <f>Tabla29[[#This Row],[Columna4]]/4.2</f>
        <v>0</v>
      </c>
      <c r="BM33" s="165">
        <f>Tabla2[[#This Row],[Columna16]]</f>
        <v>0</v>
      </c>
      <c r="BN33" s="165" t="e">
        <f>(Tabla29[[#This Row],[Columna4]]*BN$5/$BE$5)*$BM$4</f>
        <v>#DIV/0!</v>
      </c>
      <c r="BO33" s="165" t="e">
        <f>(Tabla29[[#This Row],[Columna4]]*BO$5/$BE$5)*$BM$4</f>
        <v>#DIV/0!</v>
      </c>
      <c r="BP33" s="165" t="e">
        <f>(Tabla29[[#This Row],[Columna4]]*BP$5/$BE$5)*$BM$4</f>
        <v>#DIV/0!</v>
      </c>
      <c r="BQ33" s="165" t="e">
        <f>(Tabla29[[#This Row],[Columna4]]*BQ$5/$BE$5)*$BM$4</f>
        <v>#DIV/0!</v>
      </c>
      <c r="BR33" s="165" t="e">
        <f>(Tabla29[[#This Row],[Columna4]]*BR$5/$BE$5)*$BM$4</f>
        <v>#DIV/0!</v>
      </c>
      <c r="BS33" s="165" t="e">
        <f>(Tabla29[[#This Row],[Columna4]]*BS$5/$BE$5)*$BM$4</f>
        <v>#DIV/0!</v>
      </c>
      <c r="BT33" s="165" t="e">
        <f>(Tabla29[[#This Row],[Columna4]]*BT$5/$BE$5)*$BM$4</f>
        <v>#DIV/0!</v>
      </c>
      <c r="BU33" s="165" t="e">
        <f>(Tabla29[[#This Row],[Columna4]]*BU$5/$BE$5)*$BM$4</f>
        <v>#DIV/0!</v>
      </c>
      <c r="BV33" s="165" t="e">
        <f>(Tabla29[[#This Row],[Columna4]]*BV$5/$BE$5)*$BM$4</f>
        <v>#DIV/0!</v>
      </c>
      <c r="BW33" s="165" t="e">
        <f>(Tabla29[[#This Row],[Columna4]]*BW$5/$BE$5)*$BM$4</f>
        <v>#DIV/0!</v>
      </c>
      <c r="BX33" s="165" t="e">
        <f>(Tabla29[[#This Row],[Columna4]]*BX$5/$BE$5)*$BM$4</f>
        <v>#DIV/0!</v>
      </c>
      <c r="BY33" s="165" t="e">
        <f>(Tabla29[[#This Row],[Columna4]]*BY$5/$BE$5)*$BM$4</f>
        <v>#DIV/0!</v>
      </c>
      <c r="CA33" s="254"/>
      <c r="CB33" s="254"/>
      <c r="CC33" s="253" t="e">
        <f>$X$31</f>
        <v>#DIV/0!</v>
      </c>
      <c r="CD33" s="95" t="str">
        <f>Tabla2[[#This Row],[Columna1]]</f>
        <v>C26</v>
      </c>
      <c r="CE33" s="165" t="e">
        <f>Tabla292[[#This Row],[Columna3]]/7</f>
        <v>#DIV/0!</v>
      </c>
      <c r="CF33" s="165" t="e">
        <f>Tabla292[[#This Row],[Columna4]]/4.2</f>
        <v>#DIV/0!</v>
      </c>
      <c r="CG33" s="165" t="e">
        <f>Tabla29[[#This Row],[Columna16]]</f>
        <v>#DIV/0!</v>
      </c>
      <c r="CH33" s="165" t="e">
        <f>(Tabla292[[#This Row],[Columna4]]*CH$5/$BY$5)*$CG$4</f>
        <v>#DIV/0!</v>
      </c>
      <c r="CI33" s="165" t="e">
        <f>(Tabla292[[#This Row],[Columna4]]*CI$5/$BY$5)*$CG$4</f>
        <v>#DIV/0!</v>
      </c>
      <c r="CJ33" s="165" t="e">
        <f>(Tabla292[[#This Row],[Columna4]]*CJ$5/$BY$5)*$CG$4</f>
        <v>#DIV/0!</v>
      </c>
      <c r="CK33" s="165" t="e">
        <f>(Tabla292[[#This Row],[Columna4]]*CK$5/$BY$5)*$CG$4</f>
        <v>#DIV/0!</v>
      </c>
      <c r="CL33" s="165" t="e">
        <f>(Tabla292[[#This Row],[Columna4]]*CL$5/$BY$5)*$CG$4</f>
        <v>#DIV/0!</v>
      </c>
      <c r="CM33" s="165" t="e">
        <f>(Tabla292[[#This Row],[Columna4]]*CM$5/$BY$5)*$CG$4</f>
        <v>#DIV/0!</v>
      </c>
      <c r="CN33" s="165" t="e">
        <f>(Tabla292[[#This Row],[Columna4]]*CN$5/$BY$5)*$CG$4</f>
        <v>#DIV/0!</v>
      </c>
      <c r="CO33" s="165" t="e">
        <f>(Tabla292[[#This Row],[Columna4]]*CO$5/$BY$5)*$CG$4</f>
        <v>#DIV/0!</v>
      </c>
      <c r="CP33" s="165" t="e">
        <f>(Tabla292[[#This Row],[Columna4]]*CP$5/$BY$5)*$CG$4</f>
        <v>#DIV/0!</v>
      </c>
      <c r="CQ33" s="165" t="e">
        <f>(Tabla292[[#This Row],[Columna4]]*CQ$5/$BY$5)*$CG$4</f>
        <v>#DIV/0!</v>
      </c>
      <c r="CR33" s="165" t="e">
        <f>(Tabla292[[#This Row],[Columna4]]*CR$5/$BY$5)*$CG$4</f>
        <v>#DIV/0!</v>
      </c>
      <c r="CS33" s="165" t="e">
        <f>(Tabla292[[#This Row],[Columna4]]*CS$5/$BY$5)*$CG$4</f>
        <v>#DIV/0!</v>
      </c>
      <c r="CU33" s="254"/>
      <c r="CV33" s="254"/>
      <c r="CW33" s="253" t="e">
        <f>$X$31</f>
        <v>#DIV/0!</v>
      </c>
      <c r="CX33" s="95" t="str">
        <f>Tabla2[[#This Row],[Columna1]]</f>
        <v>C26</v>
      </c>
      <c r="CY33" s="165" t="e">
        <f>Tabla2926[[#This Row],[Columna3]]/7</f>
        <v>#DIV/0!</v>
      </c>
      <c r="CZ33" s="165" t="e">
        <f>Tabla2926[[#This Row],[Columna4]]/4.2</f>
        <v>#DIV/0!</v>
      </c>
      <c r="DA33" s="165" t="e">
        <f>Tabla292[[#This Row],[Columna16]]</f>
        <v>#DIV/0!</v>
      </c>
      <c r="DB33" s="165" t="e">
        <f>(Tabla2926[[#This Row],[Columna4]]*DB$5/$CS$5)*$DA$4</f>
        <v>#DIV/0!</v>
      </c>
      <c r="DC33" s="165" t="e">
        <f>(Tabla2926[[#This Row],[Columna4]]*DC$5/$CS$5)*$DA$4</f>
        <v>#DIV/0!</v>
      </c>
      <c r="DD33" s="165" t="e">
        <f>(Tabla2926[[#This Row],[Columna4]]*DD$5/$CS$5)*$DA$4</f>
        <v>#DIV/0!</v>
      </c>
      <c r="DE33" s="165" t="e">
        <f>(Tabla2926[[#This Row],[Columna4]]*DE$5/$CS$5)*$DA$4</f>
        <v>#DIV/0!</v>
      </c>
      <c r="DF33" s="165" t="e">
        <f>(Tabla2926[[#This Row],[Columna4]]*DF$5/$CS$5)*$DA$4</f>
        <v>#DIV/0!</v>
      </c>
      <c r="DG33" s="165" t="e">
        <f>(Tabla2926[[#This Row],[Columna4]]*DG$5/$CS$5)*$DA$4</f>
        <v>#DIV/0!</v>
      </c>
      <c r="DH33" s="165" t="e">
        <f>(Tabla2926[[#This Row],[Columna4]]*DH$5/$CS$5)*$DA$4</f>
        <v>#DIV/0!</v>
      </c>
      <c r="DI33" s="165" t="e">
        <f>(Tabla2926[[#This Row],[Columna4]]*DI$5/$CS$5)*$DA$4</f>
        <v>#DIV/0!</v>
      </c>
      <c r="DJ33" s="165" t="e">
        <f>(Tabla2926[[#This Row],[Columna4]]*DJ$5/$CS$5)*$DA$4</f>
        <v>#DIV/0!</v>
      </c>
      <c r="DK33" s="165" t="e">
        <f>(Tabla2926[[#This Row],[Columna4]]*DK$5/$CS$5)*$DA$4</f>
        <v>#DIV/0!</v>
      </c>
      <c r="DL33" s="165" t="e">
        <f>(Tabla2926[[#This Row],[Columna4]]*DL$5/$CS$5)*$DA$4</f>
        <v>#DIV/0!</v>
      </c>
      <c r="DM33" s="165" t="e">
        <f>(Tabla2926[[#This Row],[Columna4]]*DM$5/$CS$5)*$DA$4</f>
        <v>#DIV/0!</v>
      </c>
      <c r="DO33" s="254"/>
      <c r="DP33" s="254"/>
      <c r="DQ33" s="253" t="e">
        <f>$X$31</f>
        <v>#DIV/0!</v>
      </c>
      <c r="DR33" s="95" t="str">
        <f>Tabla2[[#This Row],[Columna1]]</f>
        <v>C26</v>
      </c>
      <c r="DS33" s="165" t="e">
        <f>Tabla29268[[#This Row],[Columna3]]/7</f>
        <v>#DIV/0!</v>
      </c>
      <c r="DT33" s="165" t="e">
        <f>Tabla29268[[#This Row],[Columna4]]/4.2</f>
        <v>#DIV/0!</v>
      </c>
      <c r="DU33" s="165" t="e">
        <f>Tabla2926[[#This Row],[Columna16]]</f>
        <v>#DIV/0!</v>
      </c>
      <c r="DV33" s="165" t="e">
        <f>(Tabla29268[[#This Row],[Columna4]]*DV$5/$DM$5)*$DU$4</f>
        <v>#DIV/0!</v>
      </c>
      <c r="DW33" s="165" t="e">
        <f>(Tabla29268[[#This Row],[Columna4]]*DW$5/$DM$5)*$DU$4</f>
        <v>#DIV/0!</v>
      </c>
      <c r="DX33" s="165" t="e">
        <f>(Tabla29268[[#This Row],[Columna4]]*DX$5/$DM$5)*$DU$4</f>
        <v>#DIV/0!</v>
      </c>
      <c r="DY33" s="165" t="e">
        <f>(Tabla29268[[#This Row],[Columna4]]*DY$5/$DM$5)*$DU$4</f>
        <v>#DIV/0!</v>
      </c>
      <c r="DZ33" s="165" t="e">
        <f>(Tabla29268[[#This Row],[Columna4]]*DZ$5/$DM$5)*$DU$4</f>
        <v>#DIV/0!</v>
      </c>
      <c r="EA33" s="165" t="e">
        <f>(Tabla29268[[#This Row],[Columna4]]*EA$5/$DM$5)*$DU$4</f>
        <v>#DIV/0!</v>
      </c>
      <c r="EB33" s="165" t="e">
        <f>(Tabla29268[[#This Row],[Columna4]]*EB$5/$DM$5)*$DU$4</f>
        <v>#DIV/0!</v>
      </c>
      <c r="EC33" s="165" t="e">
        <f>(Tabla29268[[#This Row],[Columna4]]*EC$5/$DM$5)*$DU$4</f>
        <v>#DIV/0!</v>
      </c>
      <c r="ED33" s="165" t="e">
        <f>(Tabla29268[[#This Row],[Columna4]]*ED$5/$DM$5)*$DU$4</f>
        <v>#DIV/0!</v>
      </c>
      <c r="EE33" s="165" t="e">
        <f>(Tabla29268[[#This Row],[Columna4]]*EE$5/$DM$5)*$DU$4</f>
        <v>#DIV/0!</v>
      </c>
      <c r="EF33" s="165" t="e">
        <f>(Tabla29268[[#This Row],[Columna4]]*EF$5/$DM$5)*$DU$4</f>
        <v>#DIV/0!</v>
      </c>
      <c r="EG33" s="165" t="e">
        <f>(Tabla29268[[#This Row],[Columna4]]*EG$5/$DM$5)*$DU$4</f>
        <v>#DIV/0!</v>
      </c>
      <c r="EI33" s="255" t="s">
        <v>207</v>
      </c>
      <c r="EJ33" s="216" t="s">
        <v>208</v>
      </c>
      <c r="EK33" s="185" t="e">
        <f>SUM(EK34:EK52)</f>
        <v>#DIV/0!</v>
      </c>
      <c r="EL33" s="185" t="e">
        <f t="shared" ref="EL33:EV33" si="196">SUM(EL34:EL52)</f>
        <v>#DIV/0!</v>
      </c>
      <c r="EM33" s="185" t="e">
        <f t="shared" si="196"/>
        <v>#DIV/0!</v>
      </c>
      <c r="EN33" s="185" t="e">
        <f t="shared" si="196"/>
        <v>#DIV/0!</v>
      </c>
      <c r="EO33" s="185" t="e">
        <f t="shared" si="196"/>
        <v>#DIV/0!</v>
      </c>
      <c r="EP33" s="185" t="e">
        <f t="shared" si="196"/>
        <v>#DIV/0!</v>
      </c>
      <c r="EQ33" s="185" t="e">
        <f t="shared" si="196"/>
        <v>#DIV/0!</v>
      </c>
      <c r="ER33" s="185" t="e">
        <f t="shared" si="196"/>
        <v>#DIV/0!</v>
      </c>
      <c r="ES33" s="185" t="e">
        <f t="shared" si="196"/>
        <v>#DIV/0!</v>
      </c>
      <c r="ET33" s="185" t="e">
        <f t="shared" si="196"/>
        <v>#DIV/0!</v>
      </c>
      <c r="EU33" s="185" t="e">
        <f t="shared" si="196"/>
        <v>#DIV/0!</v>
      </c>
      <c r="EV33" s="185" t="e">
        <f t="shared" si="196"/>
        <v>#DIV/0!</v>
      </c>
      <c r="EW33" s="171" t="e">
        <f t="shared" ref="EW33:EW100" si="197">SUM(EK33:EV33)</f>
        <v>#DIV/0!</v>
      </c>
      <c r="EX33" s="123" t="e">
        <f t="shared" ref="EX33:EX96" si="198">EW33/$EW$6</f>
        <v>#DIV/0!</v>
      </c>
      <c r="FA33" s="106" t="s">
        <v>209</v>
      </c>
      <c r="FB33" s="106"/>
      <c r="FC33" s="106"/>
      <c r="FD33" s="106"/>
      <c r="FE33" s="106"/>
      <c r="FF33" s="106"/>
      <c r="FG33" s="106"/>
      <c r="FH33" s="98" t="s">
        <v>13</v>
      </c>
      <c r="FI33" s="338">
        <v>0</v>
      </c>
      <c r="FJ33" s="100" t="str">
        <f>IF(FI33=0%,"No Calculado","Ajustado")</f>
        <v>No Calculado</v>
      </c>
      <c r="FK33" s="110"/>
      <c r="FL33" s="98" t="s">
        <v>14</v>
      </c>
      <c r="FM33" s="338">
        <v>0</v>
      </c>
      <c r="FN33" s="100" t="str">
        <f>IF(FM33=0%,"Ya Calculado","Mejorado")</f>
        <v>Ya Calculado</v>
      </c>
      <c r="FQ33" s="103"/>
      <c r="FR33" s="172" t="s">
        <v>210</v>
      </c>
      <c r="FS33" s="173">
        <f>SUM(FS34:FS36)</f>
        <v>0</v>
      </c>
      <c r="FT33" s="173">
        <f t="shared" ref="FT33:GE33" si="199">SUM(FT34:FT36)</f>
        <v>0</v>
      </c>
      <c r="FU33" s="173">
        <f t="shared" si="199"/>
        <v>0</v>
      </c>
      <c r="FV33" s="173">
        <f t="shared" si="199"/>
        <v>0</v>
      </c>
      <c r="FW33" s="173">
        <f t="shared" si="199"/>
        <v>0</v>
      </c>
      <c r="FX33" s="173">
        <f t="shared" si="199"/>
        <v>0</v>
      </c>
      <c r="FY33" s="173">
        <f t="shared" si="199"/>
        <v>0</v>
      </c>
      <c r="FZ33" s="173">
        <f t="shared" si="199"/>
        <v>0</v>
      </c>
      <c r="GA33" s="173">
        <f t="shared" si="199"/>
        <v>0</v>
      </c>
      <c r="GB33" s="173">
        <f t="shared" si="199"/>
        <v>0</v>
      </c>
      <c r="GC33" s="173">
        <f t="shared" si="199"/>
        <v>0</v>
      </c>
      <c r="GD33" s="173">
        <f t="shared" si="199"/>
        <v>0</v>
      </c>
      <c r="GE33" s="173">
        <f t="shared" si="199"/>
        <v>0</v>
      </c>
      <c r="GF33" s="174" t="e">
        <f t="shared" si="55"/>
        <v>#DIV/0!</v>
      </c>
      <c r="GI33" s="40" t="s">
        <v>651</v>
      </c>
      <c r="GJ33" s="41">
        <v>0</v>
      </c>
      <c r="GK33" s="42">
        <f t="shared" si="91"/>
        <v>0</v>
      </c>
      <c r="GL33" s="43">
        <f t="shared" si="92"/>
        <v>0</v>
      </c>
      <c r="GM33" s="44">
        <v>1</v>
      </c>
      <c r="GN33" s="343">
        <v>0</v>
      </c>
      <c r="GO33" s="45"/>
      <c r="GR33" s="190" t="s">
        <v>211</v>
      </c>
      <c r="GS33" s="175"/>
      <c r="GT33" s="213" t="e">
        <f>+GS33/GS9</f>
        <v>#DIV/0!</v>
      </c>
      <c r="GU33" s="175"/>
      <c r="GV33" s="213" t="e">
        <f t="shared" ref="GV33" si="200">+GU33/GU9</f>
        <v>#DIV/0!</v>
      </c>
      <c r="GW33" s="175"/>
      <c r="GX33" s="213" t="e">
        <f t="shared" ref="GX33" si="201">+GW33/GW9</f>
        <v>#DIV/0!</v>
      </c>
      <c r="GY33" s="175"/>
      <c r="GZ33" s="213" t="e">
        <f t="shared" ref="GZ33" si="202">+GY33/GY9</f>
        <v>#DIV/0!</v>
      </c>
      <c r="HA33" s="175"/>
      <c r="HB33" s="213" t="e">
        <f t="shared" ref="HB33" si="203">+HA33/HA9</f>
        <v>#DIV/0!</v>
      </c>
      <c r="HC33" s="175"/>
      <c r="HD33" s="213" t="e">
        <f t="shared" ref="HD33" si="204">+HC33/HC9</f>
        <v>#DIV/0!</v>
      </c>
      <c r="HE33" s="175"/>
      <c r="HF33" s="213" t="e">
        <f t="shared" ref="HF33" si="205">+HE33/HE9</f>
        <v>#DIV/0!</v>
      </c>
      <c r="HG33" s="175"/>
      <c r="HH33" s="213" t="e">
        <f t="shared" ref="HH33" si="206">+HG33/HG9</f>
        <v>#DIV/0!</v>
      </c>
      <c r="HI33" s="175"/>
      <c r="HJ33" s="213" t="e">
        <f t="shared" ref="HJ33" si="207">+HI33/HI9</f>
        <v>#DIV/0!</v>
      </c>
      <c r="HK33" s="175"/>
      <c r="HL33" s="213" t="e">
        <f t="shared" ref="HL33" si="208">+HK33/HK9</f>
        <v>#DIV/0!</v>
      </c>
      <c r="HM33" s="175"/>
      <c r="HN33" s="213" t="e">
        <f t="shared" ref="HN33" si="209">+HM33/HM9</f>
        <v>#DIV/0!</v>
      </c>
      <c r="HO33" s="175"/>
      <c r="HP33" s="213" t="e">
        <f t="shared" ref="HP33:HR33" si="210">+HO33/HO9</f>
        <v>#DIV/0!</v>
      </c>
      <c r="HQ33" s="193">
        <f>GS33+GU33+GW33+GY33+HA33+HC33+HE33+HG33+HI33+HK33+HM33+HO33</f>
        <v>0</v>
      </c>
      <c r="HR33" s="213" t="e">
        <f t="shared" si="210"/>
        <v>#DIV/0!</v>
      </c>
    </row>
    <row r="34" spans="3:226" ht="14.4" customHeight="1" x14ac:dyDescent="0.3">
      <c r="C34" s="194" t="e">
        <f t="shared" si="181"/>
        <v>#DIV/0!</v>
      </c>
      <c r="D34" s="195" t="s">
        <v>212</v>
      </c>
      <c r="E34" s="248">
        <f t="shared" si="182"/>
        <v>0</v>
      </c>
      <c r="F34" s="332">
        <v>35.403599999999997</v>
      </c>
      <c r="G34" s="198">
        <f t="shared" si="183"/>
        <v>0</v>
      </c>
      <c r="I34" s="195" t="str">
        <f t="shared" si="184"/>
        <v>Enero</v>
      </c>
      <c r="J34" s="199">
        <f t="shared" si="185"/>
        <v>4.6100000000000003</v>
      </c>
      <c r="L34" s="333">
        <v>0</v>
      </c>
      <c r="R34" s="251">
        <f t="shared" si="5"/>
        <v>0</v>
      </c>
      <c r="S34" s="251">
        <f t="shared" si="6"/>
        <v>0</v>
      </c>
      <c r="T34" s="251">
        <f t="shared" si="7"/>
        <v>0</v>
      </c>
      <c r="U34" s="251">
        <f t="shared" si="8"/>
        <v>0</v>
      </c>
      <c r="V34" s="252" t="s">
        <v>608</v>
      </c>
      <c r="W34" s="160">
        <f t="shared" si="9"/>
        <v>0</v>
      </c>
      <c r="X34" s="253" t="e">
        <f t="shared" si="2"/>
        <v>#DIV/0!</v>
      </c>
      <c r="Y34" s="254"/>
      <c r="Z34" s="254"/>
      <c r="AA34" s="332">
        <v>0</v>
      </c>
      <c r="AB34" s="335">
        <v>0</v>
      </c>
      <c r="AC34" s="163"/>
      <c r="AE34" s="256">
        <f>SUM(AE22:AE33)</f>
        <v>0</v>
      </c>
      <c r="AF34" s="256" t="e">
        <f t="shared" ref="AF34:AI34" si="211">SUM(AF22:AF33)</f>
        <v>#DIV/0!</v>
      </c>
      <c r="AG34" s="256" t="e">
        <f t="shared" si="211"/>
        <v>#DIV/0!</v>
      </c>
      <c r="AH34" s="256" t="e">
        <f t="shared" si="211"/>
        <v>#DIV/0!</v>
      </c>
      <c r="AI34" s="256" t="e">
        <f t="shared" si="211"/>
        <v>#DIV/0!</v>
      </c>
      <c r="AJ34" s="245" t="e">
        <f>SUM(AJ22:AJ33)</f>
        <v>#DIV/0!</v>
      </c>
      <c r="AK34" s="167" t="e">
        <f t="shared" si="149"/>
        <v>#DIV/0!</v>
      </c>
      <c r="AM34" s="254"/>
      <c r="AN34" s="254"/>
      <c r="AO34" s="253" t="e">
        <f>$X$32</f>
        <v>#DIV/0!</v>
      </c>
      <c r="AP34" s="95" t="str">
        <f t="shared" si="19"/>
        <v>C27</v>
      </c>
      <c r="AQ34" s="165">
        <f t="shared" si="20"/>
        <v>0</v>
      </c>
      <c r="AR34" s="165">
        <f t="shared" si="20"/>
        <v>0</v>
      </c>
      <c r="AS34" s="165">
        <f t="shared" si="20"/>
        <v>0</v>
      </c>
      <c r="AT34" s="165">
        <f t="shared" si="21"/>
        <v>0</v>
      </c>
      <c r="AU34" s="165">
        <f t="shared" si="22"/>
        <v>0</v>
      </c>
      <c r="AV34" s="165">
        <f t="shared" si="23"/>
        <v>0</v>
      </c>
      <c r="AW34" s="165">
        <f t="shared" si="24"/>
        <v>0</v>
      </c>
      <c r="AX34" s="165">
        <f t="shared" si="25"/>
        <v>0</v>
      </c>
      <c r="AY34" s="165">
        <f t="shared" si="26"/>
        <v>0</v>
      </c>
      <c r="AZ34" s="165">
        <f t="shared" si="27"/>
        <v>0</v>
      </c>
      <c r="BA34" s="165">
        <f t="shared" si="28"/>
        <v>0</v>
      </c>
      <c r="BB34" s="165">
        <f t="shared" si="29"/>
        <v>0</v>
      </c>
      <c r="BC34" s="165">
        <f t="shared" si="30"/>
        <v>0</v>
      </c>
      <c r="BD34" s="165">
        <f t="shared" si="31"/>
        <v>0</v>
      </c>
      <c r="BE34" s="165">
        <f t="shared" si="32"/>
        <v>0</v>
      </c>
      <c r="BG34" s="254"/>
      <c r="BH34" s="254"/>
      <c r="BI34" s="253" t="e">
        <f>$X$32</f>
        <v>#DIV/0!</v>
      </c>
      <c r="BJ34" s="95" t="str">
        <f>Tabla2[[#This Row],[Columna1]]</f>
        <v>C27</v>
      </c>
      <c r="BK34" s="165">
        <f>Tabla29[[#This Row],[Columna3]]/7</f>
        <v>0</v>
      </c>
      <c r="BL34" s="165">
        <f>Tabla29[[#This Row],[Columna4]]/4.2</f>
        <v>0</v>
      </c>
      <c r="BM34" s="165">
        <f>Tabla2[[#This Row],[Columna16]]</f>
        <v>0</v>
      </c>
      <c r="BN34" s="165" t="e">
        <f>(Tabla29[[#This Row],[Columna4]]*BN$5/$BE$5)*$BM$4</f>
        <v>#DIV/0!</v>
      </c>
      <c r="BO34" s="165" t="e">
        <f>(Tabla29[[#This Row],[Columna4]]*BO$5/$BE$5)*$BM$4</f>
        <v>#DIV/0!</v>
      </c>
      <c r="BP34" s="165" t="e">
        <f>(Tabla29[[#This Row],[Columna4]]*BP$5/$BE$5)*$BM$4</f>
        <v>#DIV/0!</v>
      </c>
      <c r="BQ34" s="165" t="e">
        <f>(Tabla29[[#This Row],[Columna4]]*BQ$5/$BE$5)*$BM$4</f>
        <v>#DIV/0!</v>
      </c>
      <c r="BR34" s="165" t="e">
        <f>(Tabla29[[#This Row],[Columna4]]*BR$5/$BE$5)*$BM$4</f>
        <v>#DIV/0!</v>
      </c>
      <c r="BS34" s="165" t="e">
        <f>(Tabla29[[#This Row],[Columna4]]*BS$5/$BE$5)*$BM$4</f>
        <v>#DIV/0!</v>
      </c>
      <c r="BT34" s="165" t="e">
        <f>(Tabla29[[#This Row],[Columna4]]*BT$5/$BE$5)*$BM$4</f>
        <v>#DIV/0!</v>
      </c>
      <c r="BU34" s="165" t="e">
        <f>(Tabla29[[#This Row],[Columna4]]*BU$5/$BE$5)*$BM$4</f>
        <v>#DIV/0!</v>
      </c>
      <c r="BV34" s="165" t="e">
        <f>(Tabla29[[#This Row],[Columna4]]*BV$5/$BE$5)*$BM$4</f>
        <v>#DIV/0!</v>
      </c>
      <c r="BW34" s="165" t="e">
        <f>(Tabla29[[#This Row],[Columna4]]*BW$5/$BE$5)*$BM$4</f>
        <v>#DIV/0!</v>
      </c>
      <c r="BX34" s="165" t="e">
        <f>(Tabla29[[#This Row],[Columna4]]*BX$5/$BE$5)*$BM$4</f>
        <v>#DIV/0!</v>
      </c>
      <c r="BY34" s="165" t="e">
        <f>(Tabla29[[#This Row],[Columna4]]*BY$5/$BE$5)*$BM$4</f>
        <v>#DIV/0!</v>
      </c>
      <c r="CA34" s="254"/>
      <c r="CB34" s="254"/>
      <c r="CC34" s="253" t="e">
        <f>$X$32</f>
        <v>#DIV/0!</v>
      </c>
      <c r="CD34" s="95" t="str">
        <f>Tabla2[[#This Row],[Columna1]]</f>
        <v>C27</v>
      </c>
      <c r="CE34" s="165" t="e">
        <f>Tabla292[[#This Row],[Columna3]]/7</f>
        <v>#DIV/0!</v>
      </c>
      <c r="CF34" s="165" t="e">
        <f>Tabla292[[#This Row],[Columna4]]/4.2</f>
        <v>#DIV/0!</v>
      </c>
      <c r="CG34" s="165" t="e">
        <f>Tabla29[[#This Row],[Columna16]]</f>
        <v>#DIV/0!</v>
      </c>
      <c r="CH34" s="165" t="e">
        <f>(Tabla292[[#This Row],[Columna4]]*CH$5/$BY$5)*$CG$4</f>
        <v>#DIV/0!</v>
      </c>
      <c r="CI34" s="165" t="e">
        <f>(Tabla292[[#This Row],[Columna4]]*CI$5/$BY$5)*$CG$4</f>
        <v>#DIV/0!</v>
      </c>
      <c r="CJ34" s="165" t="e">
        <f>(Tabla292[[#This Row],[Columna4]]*CJ$5/$BY$5)*$CG$4</f>
        <v>#DIV/0!</v>
      </c>
      <c r="CK34" s="165" t="e">
        <f>(Tabla292[[#This Row],[Columna4]]*CK$5/$BY$5)*$CG$4</f>
        <v>#DIV/0!</v>
      </c>
      <c r="CL34" s="165" t="e">
        <f>(Tabla292[[#This Row],[Columna4]]*CL$5/$BY$5)*$CG$4</f>
        <v>#DIV/0!</v>
      </c>
      <c r="CM34" s="165" t="e">
        <f>(Tabla292[[#This Row],[Columna4]]*CM$5/$BY$5)*$CG$4</f>
        <v>#DIV/0!</v>
      </c>
      <c r="CN34" s="165" t="e">
        <f>(Tabla292[[#This Row],[Columna4]]*CN$5/$BY$5)*$CG$4</f>
        <v>#DIV/0!</v>
      </c>
      <c r="CO34" s="165" t="e">
        <f>(Tabla292[[#This Row],[Columna4]]*CO$5/$BY$5)*$CG$4</f>
        <v>#DIV/0!</v>
      </c>
      <c r="CP34" s="165" t="e">
        <f>(Tabla292[[#This Row],[Columna4]]*CP$5/$BY$5)*$CG$4</f>
        <v>#DIV/0!</v>
      </c>
      <c r="CQ34" s="165" t="e">
        <f>(Tabla292[[#This Row],[Columna4]]*CQ$5/$BY$5)*$CG$4</f>
        <v>#DIV/0!</v>
      </c>
      <c r="CR34" s="165" t="e">
        <f>(Tabla292[[#This Row],[Columna4]]*CR$5/$BY$5)*$CG$4</f>
        <v>#DIV/0!</v>
      </c>
      <c r="CS34" s="165" t="e">
        <f>(Tabla292[[#This Row],[Columna4]]*CS$5/$BY$5)*$CG$4</f>
        <v>#DIV/0!</v>
      </c>
      <c r="CU34" s="254"/>
      <c r="CV34" s="254"/>
      <c r="CW34" s="253" t="e">
        <f>$X$32</f>
        <v>#DIV/0!</v>
      </c>
      <c r="CX34" s="95" t="str">
        <f>Tabla2[[#This Row],[Columna1]]</f>
        <v>C27</v>
      </c>
      <c r="CY34" s="165" t="e">
        <f>Tabla2926[[#This Row],[Columna3]]/7</f>
        <v>#DIV/0!</v>
      </c>
      <c r="CZ34" s="165" t="e">
        <f>Tabla2926[[#This Row],[Columna4]]/4.2</f>
        <v>#DIV/0!</v>
      </c>
      <c r="DA34" s="165" t="e">
        <f>Tabla292[[#This Row],[Columna16]]</f>
        <v>#DIV/0!</v>
      </c>
      <c r="DB34" s="165" t="e">
        <f>(Tabla2926[[#This Row],[Columna4]]*DB$5/$CS$5)*$DA$4</f>
        <v>#DIV/0!</v>
      </c>
      <c r="DC34" s="165" t="e">
        <f>(Tabla2926[[#This Row],[Columna4]]*DC$5/$CS$5)*$DA$4</f>
        <v>#DIV/0!</v>
      </c>
      <c r="DD34" s="165" t="e">
        <f>(Tabla2926[[#This Row],[Columna4]]*DD$5/$CS$5)*$DA$4</f>
        <v>#DIV/0!</v>
      </c>
      <c r="DE34" s="165" t="e">
        <f>(Tabla2926[[#This Row],[Columna4]]*DE$5/$CS$5)*$DA$4</f>
        <v>#DIV/0!</v>
      </c>
      <c r="DF34" s="165" t="e">
        <f>(Tabla2926[[#This Row],[Columna4]]*DF$5/$CS$5)*$DA$4</f>
        <v>#DIV/0!</v>
      </c>
      <c r="DG34" s="165" t="e">
        <f>(Tabla2926[[#This Row],[Columna4]]*DG$5/$CS$5)*$DA$4</f>
        <v>#DIV/0!</v>
      </c>
      <c r="DH34" s="165" t="e">
        <f>(Tabla2926[[#This Row],[Columna4]]*DH$5/$CS$5)*$DA$4</f>
        <v>#DIV/0!</v>
      </c>
      <c r="DI34" s="165" t="e">
        <f>(Tabla2926[[#This Row],[Columna4]]*DI$5/$CS$5)*$DA$4</f>
        <v>#DIV/0!</v>
      </c>
      <c r="DJ34" s="165" t="e">
        <f>(Tabla2926[[#This Row],[Columna4]]*DJ$5/$CS$5)*$DA$4</f>
        <v>#DIV/0!</v>
      </c>
      <c r="DK34" s="165" t="e">
        <f>(Tabla2926[[#This Row],[Columna4]]*DK$5/$CS$5)*$DA$4</f>
        <v>#DIV/0!</v>
      </c>
      <c r="DL34" s="165" t="e">
        <f>(Tabla2926[[#This Row],[Columna4]]*DL$5/$CS$5)*$DA$4</f>
        <v>#DIV/0!</v>
      </c>
      <c r="DM34" s="165" t="e">
        <f>(Tabla2926[[#This Row],[Columna4]]*DM$5/$CS$5)*$DA$4</f>
        <v>#DIV/0!</v>
      </c>
      <c r="DO34" s="254"/>
      <c r="DP34" s="254"/>
      <c r="DQ34" s="253" t="e">
        <f>$X$32</f>
        <v>#DIV/0!</v>
      </c>
      <c r="DR34" s="95" t="str">
        <f>Tabla2[[#This Row],[Columna1]]</f>
        <v>C27</v>
      </c>
      <c r="DS34" s="165" t="e">
        <f>Tabla29268[[#This Row],[Columna3]]/7</f>
        <v>#DIV/0!</v>
      </c>
      <c r="DT34" s="165" t="e">
        <f>Tabla29268[[#This Row],[Columna4]]/4.2</f>
        <v>#DIV/0!</v>
      </c>
      <c r="DU34" s="165" t="e">
        <f>Tabla2926[[#This Row],[Columna16]]</f>
        <v>#DIV/0!</v>
      </c>
      <c r="DV34" s="165" t="e">
        <f>(Tabla29268[[#This Row],[Columna4]]*DV$5/$DM$5)*$DU$4</f>
        <v>#DIV/0!</v>
      </c>
      <c r="DW34" s="165" t="e">
        <f>(Tabla29268[[#This Row],[Columna4]]*DW$5/$DM$5)*$DU$4</f>
        <v>#DIV/0!</v>
      </c>
      <c r="DX34" s="165" t="e">
        <f>(Tabla29268[[#This Row],[Columna4]]*DX$5/$DM$5)*$DU$4</f>
        <v>#DIV/0!</v>
      </c>
      <c r="DY34" s="165" t="e">
        <f>(Tabla29268[[#This Row],[Columna4]]*DY$5/$DM$5)*$DU$4</f>
        <v>#DIV/0!</v>
      </c>
      <c r="DZ34" s="165" t="e">
        <f>(Tabla29268[[#This Row],[Columna4]]*DZ$5/$DM$5)*$DU$4</f>
        <v>#DIV/0!</v>
      </c>
      <c r="EA34" s="165" t="e">
        <f>(Tabla29268[[#This Row],[Columna4]]*EA$5/$DM$5)*$DU$4</f>
        <v>#DIV/0!</v>
      </c>
      <c r="EB34" s="165" t="e">
        <f>(Tabla29268[[#This Row],[Columna4]]*EB$5/$DM$5)*$DU$4</f>
        <v>#DIV/0!</v>
      </c>
      <c r="EC34" s="165" t="e">
        <f>(Tabla29268[[#This Row],[Columna4]]*EC$5/$DM$5)*$DU$4</f>
        <v>#DIV/0!</v>
      </c>
      <c r="ED34" s="165" t="e">
        <f>(Tabla29268[[#This Row],[Columna4]]*ED$5/$DM$5)*$DU$4</f>
        <v>#DIV/0!</v>
      </c>
      <c r="EE34" s="165" t="e">
        <f>(Tabla29268[[#This Row],[Columna4]]*EE$5/$DM$5)*$DU$4</f>
        <v>#DIV/0!</v>
      </c>
      <c r="EF34" s="165" t="e">
        <f>(Tabla29268[[#This Row],[Columna4]]*EF$5/$DM$5)*$DU$4</f>
        <v>#DIV/0!</v>
      </c>
      <c r="EG34" s="165" t="e">
        <f>(Tabla29268[[#This Row],[Columna4]]*EG$5/$DM$5)*$DU$4</f>
        <v>#DIV/0!</v>
      </c>
      <c r="EI34" s="255" t="s">
        <v>213</v>
      </c>
      <c r="EJ34" s="257" t="s">
        <v>214</v>
      </c>
      <c r="EK34" s="258">
        <f t="shared" ref="EK34:EV49" si="212">+EK209/EK$376</f>
        <v>0</v>
      </c>
      <c r="EL34" s="258">
        <f t="shared" si="212"/>
        <v>0</v>
      </c>
      <c r="EM34" s="258">
        <f t="shared" si="212"/>
        <v>0</v>
      </c>
      <c r="EN34" s="258">
        <f t="shared" si="212"/>
        <v>0</v>
      </c>
      <c r="EO34" s="258">
        <f t="shared" si="212"/>
        <v>0</v>
      </c>
      <c r="EP34" s="258">
        <f t="shared" si="212"/>
        <v>0</v>
      </c>
      <c r="EQ34" s="258">
        <f t="shared" si="212"/>
        <v>0</v>
      </c>
      <c r="ER34" s="258">
        <f t="shared" si="212"/>
        <v>0</v>
      </c>
      <c r="ES34" s="258">
        <f t="shared" si="212"/>
        <v>0</v>
      </c>
      <c r="ET34" s="258">
        <f t="shared" si="212"/>
        <v>0</v>
      </c>
      <c r="EU34" s="258">
        <f t="shared" si="212"/>
        <v>0</v>
      </c>
      <c r="EV34" s="258">
        <f t="shared" si="212"/>
        <v>0</v>
      </c>
      <c r="EW34" s="221">
        <f t="shared" si="197"/>
        <v>0</v>
      </c>
      <c r="EX34" s="123" t="e">
        <f t="shared" si="198"/>
        <v>#DIV/0!</v>
      </c>
      <c r="FA34" s="106"/>
      <c r="FB34" s="106"/>
      <c r="FC34" s="106"/>
      <c r="FD34" s="106"/>
      <c r="FE34" s="106"/>
      <c r="FF34" s="106"/>
      <c r="FG34" s="106"/>
      <c r="FH34" s="98" t="s">
        <v>18</v>
      </c>
      <c r="FI34" s="338">
        <v>0</v>
      </c>
      <c r="FJ34" s="100" t="str">
        <f>IF(FI34=0%,"No Incluido","Adaptado")</f>
        <v>No Incluido</v>
      </c>
      <c r="FK34" s="110"/>
      <c r="FL34" s="98" t="s">
        <v>19</v>
      </c>
      <c r="FM34" s="338">
        <v>0</v>
      </c>
      <c r="FN34" s="100" t="str">
        <f>IF(FM34=0%,"No Incluido","Adaptado")</f>
        <v>No Incluido</v>
      </c>
      <c r="FQ34" s="103">
        <f>FQ32+1</f>
        <v>24</v>
      </c>
      <c r="FR34" s="211" t="s">
        <v>215</v>
      </c>
      <c r="FS34" s="212">
        <f t="shared" ref="FS34:GD34" si="213">EK135</f>
        <v>0</v>
      </c>
      <c r="FT34" s="212">
        <f t="shared" si="213"/>
        <v>0</v>
      </c>
      <c r="FU34" s="212">
        <f t="shared" si="213"/>
        <v>0</v>
      </c>
      <c r="FV34" s="212">
        <f t="shared" si="213"/>
        <v>0</v>
      </c>
      <c r="FW34" s="212">
        <f t="shared" si="213"/>
        <v>0</v>
      </c>
      <c r="FX34" s="212">
        <f t="shared" si="213"/>
        <v>0</v>
      </c>
      <c r="FY34" s="212">
        <f t="shared" si="213"/>
        <v>0</v>
      </c>
      <c r="FZ34" s="212">
        <f t="shared" si="213"/>
        <v>0</v>
      </c>
      <c r="GA34" s="212">
        <f t="shared" si="213"/>
        <v>0</v>
      </c>
      <c r="GB34" s="212">
        <f t="shared" si="213"/>
        <v>0</v>
      </c>
      <c r="GC34" s="212">
        <f t="shared" si="213"/>
        <v>0</v>
      </c>
      <c r="GD34" s="212">
        <f t="shared" si="213"/>
        <v>0</v>
      </c>
      <c r="GE34" s="188">
        <f>SUM(FS34:GD34)</f>
        <v>0</v>
      </c>
      <c r="GF34" s="189" t="e">
        <f t="shared" si="55"/>
        <v>#DIV/0!</v>
      </c>
      <c r="GG34" s="259"/>
      <c r="GI34" s="40" t="s">
        <v>652</v>
      </c>
      <c r="GJ34" s="41">
        <v>0</v>
      </c>
      <c r="GK34" s="42">
        <f t="shared" si="91"/>
        <v>0</v>
      </c>
      <c r="GL34" s="43">
        <f t="shared" si="92"/>
        <v>0</v>
      </c>
      <c r="GM34" s="44">
        <v>1</v>
      </c>
      <c r="GN34" s="343">
        <v>0</v>
      </c>
      <c r="GO34" s="45"/>
      <c r="GR34" s="145"/>
      <c r="GS34" s="175"/>
      <c r="GT34" s="147"/>
      <c r="GU34" s="175"/>
      <c r="GV34" s="147"/>
      <c r="GW34" s="175"/>
      <c r="GX34" s="147"/>
      <c r="GY34" s="175"/>
      <c r="GZ34" s="147"/>
      <c r="HA34" s="175"/>
      <c r="HB34" s="147"/>
      <c r="HC34" s="175"/>
      <c r="HD34" s="147"/>
      <c r="HE34" s="175"/>
      <c r="HF34" s="147"/>
      <c r="HG34" s="175"/>
      <c r="HH34" s="147"/>
      <c r="HI34" s="175"/>
      <c r="HJ34" s="147"/>
      <c r="HK34" s="175"/>
      <c r="HL34" s="147"/>
      <c r="HM34" s="175"/>
      <c r="HN34" s="147"/>
      <c r="HO34" s="175"/>
      <c r="HP34" s="147"/>
      <c r="HQ34" s="150"/>
      <c r="HR34" s="147"/>
    </row>
    <row r="35" spans="3:226" ht="14.4" customHeight="1" x14ac:dyDescent="0.3">
      <c r="C35" s="194" t="e">
        <f t="shared" si="181"/>
        <v>#DIV/0!</v>
      </c>
      <c r="D35" s="195" t="s">
        <v>216</v>
      </c>
      <c r="E35" s="248">
        <f t="shared" si="182"/>
        <v>0</v>
      </c>
      <c r="F35" s="332">
        <v>35.461300000000001</v>
      </c>
      <c r="G35" s="198">
        <f t="shared" si="183"/>
        <v>0</v>
      </c>
      <c r="I35" s="195" t="str">
        <f t="shared" si="184"/>
        <v>Febrero</v>
      </c>
      <c r="J35" s="199">
        <f t="shared" si="185"/>
        <v>5.0600000000000005</v>
      </c>
      <c r="L35" s="333">
        <v>0</v>
      </c>
      <c r="R35" s="251">
        <f t="shared" si="5"/>
        <v>0</v>
      </c>
      <c r="S35" s="251">
        <f t="shared" si="6"/>
        <v>0</v>
      </c>
      <c r="T35" s="251">
        <f t="shared" si="7"/>
        <v>0</v>
      </c>
      <c r="U35" s="251">
        <f t="shared" si="8"/>
        <v>0</v>
      </c>
      <c r="V35" s="252" t="s">
        <v>609</v>
      </c>
      <c r="W35" s="160">
        <f t="shared" si="9"/>
        <v>0</v>
      </c>
      <c r="X35" s="253" t="e">
        <f t="shared" si="2"/>
        <v>#DIV/0!</v>
      </c>
      <c r="Y35" s="254"/>
      <c r="Z35" s="254"/>
      <c r="AA35" s="332">
        <v>0</v>
      </c>
      <c r="AB35" s="335">
        <v>0</v>
      </c>
      <c r="AC35" s="163"/>
      <c r="AM35" s="254"/>
      <c r="AN35" s="254"/>
      <c r="AO35" s="253" t="e">
        <f>$X$33</f>
        <v>#DIV/0!</v>
      </c>
      <c r="AP35" s="95" t="str">
        <f t="shared" si="19"/>
        <v>C28</v>
      </c>
      <c r="AQ35" s="165">
        <f t="shared" si="20"/>
        <v>0</v>
      </c>
      <c r="AR35" s="165">
        <f t="shared" si="20"/>
        <v>0</v>
      </c>
      <c r="AS35" s="165">
        <f t="shared" si="20"/>
        <v>0</v>
      </c>
      <c r="AT35" s="165">
        <f t="shared" si="21"/>
        <v>0</v>
      </c>
      <c r="AU35" s="165">
        <f t="shared" si="22"/>
        <v>0</v>
      </c>
      <c r="AV35" s="165">
        <f t="shared" si="23"/>
        <v>0</v>
      </c>
      <c r="AW35" s="165">
        <f t="shared" si="24"/>
        <v>0</v>
      </c>
      <c r="AX35" s="165">
        <f t="shared" si="25"/>
        <v>0</v>
      </c>
      <c r="AY35" s="165">
        <f t="shared" si="26"/>
        <v>0</v>
      </c>
      <c r="AZ35" s="165">
        <f t="shared" si="27"/>
        <v>0</v>
      </c>
      <c r="BA35" s="165">
        <f t="shared" si="28"/>
        <v>0</v>
      </c>
      <c r="BB35" s="165">
        <f t="shared" si="29"/>
        <v>0</v>
      </c>
      <c r="BC35" s="165">
        <f t="shared" si="30"/>
        <v>0</v>
      </c>
      <c r="BD35" s="165">
        <f t="shared" si="31"/>
        <v>0</v>
      </c>
      <c r="BE35" s="165">
        <f t="shared" si="32"/>
        <v>0</v>
      </c>
      <c r="BG35" s="254"/>
      <c r="BH35" s="254"/>
      <c r="BI35" s="253" t="e">
        <f>$X$33</f>
        <v>#DIV/0!</v>
      </c>
      <c r="BJ35" s="95" t="str">
        <f>Tabla2[[#This Row],[Columna1]]</f>
        <v>C28</v>
      </c>
      <c r="BK35" s="165">
        <f>Tabla29[[#This Row],[Columna3]]/7</f>
        <v>0</v>
      </c>
      <c r="BL35" s="165">
        <f>Tabla29[[#This Row],[Columna4]]/4.2</f>
        <v>0</v>
      </c>
      <c r="BM35" s="165">
        <f>Tabla2[[#This Row],[Columna16]]</f>
        <v>0</v>
      </c>
      <c r="BN35" s="165" t="e">
        <f>(Tabla29[[#This Row],[Columna4]]*BN$5/$BE$5)*$BM$4</f>
        <v>#DIV/0!</v>
      </c>
      <c r="BO35" s="165" t="e">
        <f>(Tabla29[[#This Row],[Columna4]]*BO$5/$BE$5)*$BM$4</f>
        <v>#DIV/0!</v>
      </c>
      <c r="BP35" s="165" t="e">
        <f>(Tabla29[[#This Row],[Columna4]]*BP$5/$BE$5)*$BM$4</f>
        <v>#DIV/0!</v>
      </c>
      <c r="BQ35" s="165" t="e">
        <f>(Tabla29[[#This Row],[Columna4]]*BQ$5/$BE$5)*$BM$4</f>
        <v>#DIV/0!</v>
      </c>
      <c r="BR35" s="165" t="e">
        <f>(Tabla29[[#This Row],[Columna4]]*BR$5/$BE$5)*$BM$4</f>
        <v>#DIV/0!</v>
      </c>
      <c r="BS35" s="165" t="e">
        <f>(Tabla29[[#This Row],[Columna4]]*BS$5/$BE$5)*$BM$4</f>
        <v>#DIV/0!</v>
      </c>
      <c r="BT35" s="165" t="e">
        <f>(Tabla29[[#This Row],[Columna4]]*BT$5/$BE$5)*$BM$4</f>
        <v>#DIV/0!</v>
      </c>
      <c r="BU35" s="165" t="e">
        <f>(Tabla29[[#This Row],[Columna4]]*BU$5/$BE$5)*$BM$4</f>
        <v>#DIV/0!</v>
      </c>
      <c r="BV35" s="165" t="e">
        <f>(Tabla29[[#This Row],[Columna4]]*BV$5/$BE$5)*$BM$4</f>
        <v>#DIV/0!</v>
      </c>
      <c r="BW35" s="165" t="e">
        <f>(Tabla29[[#This Row],[Columna4]]*BW$5/$BE$5)*$BM$4</f>
        <v>#DIV/0!</v>
      </c>
      <c r="BX35" s="165" t="e">
        <f>(Tabla29[[#This Row],[Columna4]]*BX$5/$BE$5)*$BM$4</f>
        <v>#DIV/0!</v>
      </c>
      <c r="BY35" s="165" t="e">
        <f>(Tabla29[[#This Row],[Columna4]]*BY$5/$BE$5)*$BM$4</f>
        <v>#DIV/0!</v>
      </c>
      <c r="CA35" s="254"/>
      <c r="CB35" s="254"/>
      <c r="CC35" s="253" t="e">
        <f>$X$33</f>
        <v>#DIV/0!</v>
      </c>
      <c r="CD35" s="95" t="str">
        <f>Tabla2[[#This Row],[Columna1]]</f>
        <v>C28</v>
      </c>
      <c r="CE35" s="165" t="e">
        <f>Tabla292[[#This Row],[Columna3]]/7</f>
        <v>#DIV/0!</v>
      </c>
      <c r="CF35" s="165" t="e">
        <f>Tabla292[[#This Row],[Columna4]]/4.2</f>
        <v>#DIV/0!</v>
      </c>
      <c r="CG35" s="165" t="e">
        <f>Tabla29[[#This Row],[Columna16]]</f>
        <v>#DIV/0!</v>
      </c>
      <c r="CH35" s="165" t="e">
        <f>(Tabla292[[#This Row],[Columna4]]*CH$5/$BY$5)*$CG$4</f>
        <v>#DIV/0!</v>
      </c>
      <c r="CI35" s="165" t="e">
        <f>(Tabla292[[#This Row],[Columna4]]*CI$5/$BY$5)*$CG$4</f>
        <v>#DIV/0!</v>
      </c>
      <c r="CJ35" s="165" t="e">
        <f>(Tabla292[[#This Row],[Columna4]]*CJ$5/$BY$5)*$CG$4</f>
        <v>#DIV/0!</v>
      </c>
      <c r="CK35" s="165" t="e">
        <f>(Tabla292[[#This Row],[Columna4]]*CK$5/$BY$5)*$CG$4</f>
        <v>#DIV/0!</v>
      </c>
      <c r="CL35" s="165" t="e">
        <f>(Tabla292[[#This Row],[Columna4]]*CL$5/$BY$5)*$CG$4</f>
        <v>#DIV/0!</v>
      </c>
      <c r="CM35" s="165" t="e">
        <f>(Tabla292[[#This Row],[Columna4]]*CM$5/$BY$5)*$CG$4</f>
        <v>#DIV/0!</v>
      </c>
      <c r="CN35" s="165" t="e">
        <f>(Tabla292[[#This Row],[Columna4]]*CN$5/$BY$5)*$CG$4</f>
        <v>#DIV/0!</v>
      </c>
      <c r="CO35" s="165" t="e">
        <f>(Tabla292[[#This Row],[Columna4]]*CO$5/$BY$5)*$CG$4</f>
        <v>#DIV/0!</v>
      </c>
      <c r="CP35" s="165" t="e">
        <f>(Tabla292[[#This Row],[Columna4]]*CP$5/$BY$5)*$CG$4</f>
        <v>#DIV/0!</v>
      </c>
      <c r="CQ35" s="165" t="e">
        <f>(Tabla292[[#This Row],[Columna4]]*CQ$5/$BY$5)*$CG$4</f>
        <v>#DIV/0!</v>
      </c>
      <c r="CR35" s="165" t="e">
        <f>(Tabla292[[#This Row],[Columna4]]*CR$5/$BY$5)*$CG$4</f>
        <v>#DIV/0!</v>
      </c>
      <c r="CS35" s="165" t="e">
        <f>(Tabla292[[#This Row],[Columna4]]*CS$5/$BY$5)*$CG$4</f>
        <v>#DIV/0!</v>
      </c>
      <c r="CU35" s="254"/>
      <c r="CV35" s="254"/>
      <c r="CW35" s="253" t="e">
        <f>$X$33</f>
        <v>#DIV/0!</v>
      </c>
      <c r="CX35" s="95" t="str">
        <f>Tabla2[[#This Row],[Columna1]]</f>
        <v>C28</v>
      </c>
      <c r="CY35" s="165" t="e">
        <f>Tabla2926[[#This Row],[Columna3]]/7</f>
        <v>#DIV/0!</v>
      </c>
      <c r="CZ35" s="165" t="e">
        <f>Tabla2926[[#This Row],[Columna4]]/4.2</f>
        <v>#DIV/0!</v>
      </c>
      <c r="DA35" s="165" t="e">
        <f>Tabla292[[#This Row],[Columna16]]</f>
        <v>#DIV/0!</v>
      </c>
      <c r="DB35" s="165" t="e">
        <f>(Tabla2926[[#This Row],[Columna4]]*DB$5/$CS$5)*$DA$4</f>
        <v>#DIV/0!</v>
      </c>
      <c r="DC35" s="165" t="e">
        <f>(Tabla2926[[#This Row],[Columna4]]*DC$5/$CS$5)*$DA$4</f>
        <v>#DIV/0!</v>
      </c>
      <c r="DD35" s="165" t="e">
        <f>(Tabla2926[[#This Row],[Columna4]]*DD$5/$CS$5)*$DA$4</f>
        <v>#DIV/0!</v>
      </c>
      <c r="DE35" s="165" t="e">
        <f>(Tabla2926[[#This Row],[Columna4]]*DE$5/$CS$5)*$DA$4</f>
        <v>#DIV/0!</v>
      </c>
      <c r="DF35" s="165" t="e">
        <f>(Tabla2926[[#This Row],[Columna4]]*DF$5/$CS$5)*$DA$4</f>
        <v>#DIV/0!</v>
      </c>
      <c r="DG35" s="165" t="e">
        <f>(Tabla2926[[#This Row],[Columna4]]*DG$5/$CS$5)*$DA$4</f>
        <v>#DIV/0!</v>
      </c>
      <c r="DH35" s="165" t="e">
        <f>(Tabla2926[[#This Row],[Columna4]]*DH$5/$CS$5)*$DA$4</f>
        <v>#DIV/0!</v>
      </c>
      <c r="DI35" s="165" t="e">
        <f>(Tabla2926[[#This Row],[Columna4]]*DI$5/$CS$5)*$DA$4</f>
        <v>#DIV/0!</v>
      </c>
      <c r="DJ35" s="165" t="e">
        <f>(Tabla2926[[#This Row],[Columna4]]*DJ$5/$CS$5)*$DA$4</f>
        <v>#DIV/0!</v>
      </c>
      <c r="DK35" s="165" t="e">
        <f>(Tabla2926[[#This Row],[Columna4]]*DK$5/$CS$5)*$DA$4</f>
        <v>#DIV/0!</v>
      </c>
      <c r="DL35" s="165" t="e">
        <f>(Tabla2926[[#This Row],[Columna4]]*DL$5/$CS$5)*$DA$4</f>
        <v>#DIV/0!</v>
      </c>
      <c r="DM35" s="165" t="e">
        <f>(Tabla2926[[#This Row],[Columna4]]*DM$5/$CS$5)*$DA$4</f>
        <v>#DIV/0!</v>
      </c>
      <c r="DO35" s="254"/>
      <c r="DP35" s="254"/>
      <c r="DQ35" s="253" t="e">
        <f>$X$33</f>
        <v>#DIV/0!</v>
      </c>
      <c r="DR35" s="95" t="str">
        <f>Tabla2[[#This Row],[Columna1]]</f>
        <v>C28</v>
      </c>
      <c r="DS35" s="165" t="e">
        <f>Tabla29268[[#This Row],[Columna3]]/7</f>
        <v>#DIV/0!</v>
      </c>
      <c r="DT35" s="165" t="e">
        <f>Tabla29268[[#This Row],[Columna4]]/4.2</f>
        <v>#DIV/0!</v>
      </c>
      <c r="DU35" s="165" t="e">
        <f>Tabla2926[[#This Row],[Columna16]]</f>
        <v>#DIV/0!</v>
      </c>
      <c r="DV35" s="165" t="e">
        <f>(Tabla29268[[#This Row],[Columna4]]*DV$5/$DM$5)*$DU$4</f>
        <v>#DIV/0!</v>
      </c>
      <c r="DW35" s="165" t="e">
        <f>(Tabla29268[[#This Row],[Columna4]]*DW$5/$DM$5)*$DU$4</f>
        <v>#DIV/0!</v>
      </c>
      <c r="DX35" s="165" t="e">
        <f>(Tabla29268[[#This Row],[Columna4]]*DX$5/$DM$5)*$DU$4</f>
        <v>#DIV/0!</v>
      </c>
      <c r="DY35" s="165" t="e">
        <f>(Tabla29268[[#This Row],[Columna4]]*DY$5/$DM$5)*$DU$4</f>
        <v>#DIV/0!</v>
      </c>
      <c r="DZ35" s="165" t="e">
        <f>(Tabla29268[[#This Row],[Columna4]]*DZ$5/$DM$5)*$DU$4</f>
        <v>#DIV/0!</v>
      </c>
      <c r="EA35" s="165" t="e">
        <f>(Tabla29268[[#This Row],[Columna4]]*EA$5/$DM$5)*$DU$4</f>
        <v>#DIV/0!</v>
      </c>
      <c r="EB35" s="165" t="e">
        <f>(Tabla29268[[#This Row],[Columna4]]*EB$5/$DM$5)*$DU$4</f>
        <v>#DIV/0!</v>
      </c>
      <c r="EC35" s="165" t="e">
        <f>(Tabla29268[[#This Row],[Columna4]]*EC$5/$DM$5)*$DU$4</f>
        <v>#DIV/0!</v>
      </c>
      <c r="ED35" s="165" t="e">
        <f>(Tabla29268[[#This Row],[Columna4]]*ED$5/$DM$5)*$DU$4</f>
        <v>#DIV/0!</v>
      </c>
      <c r="EE35" s="165" t="e">
        <f>(Tabla29268[[#This Row],[Columna4]]*EE$5/$DM$5)*$DU$4</f>
        <v>#DIV/0!</v>
      </c>
      <c r="EF35" s="165" t="e">
        <f>(Tabla29268[[#This Row],[Columna4]]*EF$5/$DM$5)*$DU$4</f>
        <v>#DIV/0!</v>
      </c>
      <c r="EG35" s="165" t="e">
        <f>(Tabla29268[[#This Row],[Columna4]]*EG$5/$DM$5)*$DU$4</f>
        <v>#DIV/0!</v>
      </c>
      <c r="EI35" s="255" t="s">
        <v>217</v>
      </c>
      <c r="EJ35" s="257" t="s">
        <v>218</v>
      </c>
      <c r="EK35" s="258" t="e">
        <f t="shared" si="212"/>
        <v>#DIV/0!</v>
      </c>
      <c r="EL35" s="258" t="e">
        <f t="shared" si="212"/>
        <v>#DIV/0!</v>
      </c>
      <c r="EM35" s="258" t="e">
        <f t="shared" si="212"/>
        <v>#DIV/0!</v>
      </c>
      <c r="EN35" s="258" t="e">
        <f t="shared" si="212"/>
        <v>#DIV/0!</v>
      </c>
      <c r="EO35" s="258" t="e">
        <f t="shared" si="212"/>
        <v>#DIV/0!</v>
      </c>
      <c r="EP35" s="258" t="e">
        <f t="shared" si="212"/>
        <v>#DIV/0!</v>
      </c>
      <c r="EQ35" s="258" t="e">
        <f t="shared" si="212"/>
        <v>#DIV/0!</v>
      </c>
      <c r="ER35" s="258" t="e">
        <f t="shared" si="212"/>
        <v>#DIV/0!</v>
      </c>
      <c r="ES35" s="258" t="e">
        <f t="shared" si="212"/>
        <v>#DIV/0!</v>
      </c>
      <c r="ET35" s="258" t="e">
        <f t="shared" si="212"/>
        <v>#DIV/0!</v>
      </c>
      <c r="EU35" s="258" t="e">
        <f t="shared" si="212"/>
        <v>#DIV/0!</v>
      </c>
      <c r="EV35" s="258" t="e">
        <f t="shared" si="212"/>
        <v>#DIV/0!</v>
      </c>
      <c r="EW35" s="221" t="e">
        <f t="shared" si="197"/>
        <v>#DIV/0!</v>
      </c>
      <c r="EX35" s="123" t="e">
        <f t="shared" si="198"/>
        <v>#DIV/0!</v>
      </c>
      <c r="FA35" s="122"/>
      <c r="FH35" s="98"/>
      <c r="FI35" s="338">
        <v>0</v>
      </c>
      <c r="FJ35" s="100" t="str">
        <f>IF(FI35=0%,"No Incluido","Adaptado")</f>
        <v>No Incluido</v>
      </c>
      <c r="FK35" s="101"/>
      <c r="FL35" s="98" t="s">
        <v>34</v>
      </c>
      <c r="FM35" s="338">
        <v>0</v>
      </c>
      <c r="FN35" s="100" t="str">
        <f>IF(FM35=0%,"No Incluido","Adaptado")</f>
        <v>No Incluido</v>
      </c>
      <c r="FO35" s="124"/>
      <c r="FQ35" s="103">
        <f>FQ34+1</f>
        <v>25</v>
      </c>
      <c r="FR35" s="211" t="s">
        <v>219</v>
      </c>
      <c r="FS35" s="212">
        <f t="shared" ref="FS35:GD35" si="214">EK162</f>
        <v>0</v>
      </c>
      <c r="FT35" s="212">
        <f t="shared" si="214"/>
        <v>0</v>
      </c>
      <c r="FU35" s="212">
        <f t="shared" si="214"/>
        <v>0</v>
      </c>
      <c r="FV35" s="212">
        <f t="shared" si="214"/>
        <v>0</v>
      </c>
      <c r="FW35" s="212">
        <f t="shared" si="214"/>
        <v>0</v>
      </c>
      <c r="FX35" s="212">
        <f t="shared" si="214"/>
        <v>0</v>
      </c>
      <c r="FY35" s="212">
        <f t="shared" si="214"/>
        <v>0</v>
      </c>
      <c r="FZ35" s="212">
        <f t="shared" si="214"/>
        <v>0</v>
      </c>
      <c r="GA35" s="212">
        <f t="shared" si="214"/>
        <v>0</v>
      </c>
      <c r="GB35" s="212">
        <f t="shared" si="214"/>
        <v>0</v>
      </c>
      <c r="GC35" s="212">
        <f t="shared" si="214"/>
        <v>0</v>
      </c>
      <c r="GD35" s="212">
        <f t="shared" si="214"/>
        <v>0</v>
      </c>
      <c r="GE35" s="188">
        <f>SUM(FS35:GD35)</f>
        <v>0</v>
      </c>
      <c r="GF35" s="189" t="e">
        <f t="shared" si="55"/>
        <v>#DIV/0!</v>
      </c>
      <c r="GI35" s="40" t="s">
        <v>653</v>
      </c>
      <c r="GJ35" s="41">
        <v>0</v>
      </c>
      <c r="GK35" s="42">
        <f t="shared" si="91"/>
        <v>0</v>
      </c>
      <c r="GL35" s="43">
        <f t="shared" si="92"/>
        <v>0</v>
      </c>
      <c r="GM35" s="44">
        <v>1</v>
      </c>
      <c r="GN35" s="343">
        <v>0</v>
      </c>
      <c r="GO35" s="45"/>
      <c r="GR35" s="190" t="s">
        <v>220</v>
      </c>
      <c r="GS35" s="175">
        <f>$EK$23</f>
        <v>-1.6666666666666666E-2</v>
      </c>
      <c r="GT35" s="213" t="e">
        <f>+GS35/GS9</f>
        <v>#DIV/0!</v>
      </c>
      <c r="GU35" s="175">
        <f>$EL$23</f>
        <v>-1.6666666666666666E-2</v>
      </c>
      <c r="GV35" s="213" t="e">
        <f>+GU35/GU9</f>
        <v>#DIV/0!</v>
      </c>
      <c r="GW35" s="175">
        <f>$EM$23</f>
        <v>-1.6666666666666666E-2</v>
      </c>
      <c r="GX35" s="213" t="e">
        <f>+GW35/GW9</f>
        <v>#DIV/0!</v>
      </c>
      <c r="GY35" s="175">
        <f>$EN$23</f>
        <v>-1.6666666666666666E-2</v>
      </c>
      <c r="GZ35" s="213" t="e">
        <f>+GY35/GY9</f>
        <v>#DIV/0!</v>
      </c>
      <c r="HA35" s="175">
        <f>$EO$23</f>
        <v>-1.6666666666666666E-2</v>
      </c>
      <c r="HB35" s="213" t="e">
        <f>+HA35/HA9</f>
        <v>#DIV/0!</v>
      </c>
      <c r="HC35" s="175">
        <f>$EP$23</f>
        <v>-1.6666666666666666E-2</v>
      </c>
      <c r="HD35" s="213" t="e">
        <f>+HC35/HC9</f>
        <v>#DIV/0!</v>
      </c>
      <c r="HE35" s="175">
        <f>$EQ$23</f>
        <v>-1.6666666666666666E-2</v>
      </c>
      <c r="HF35" s="213" t="e">
        <f>+HE35/HE9</f>
        <v>#DIV/0!</v>
      </c>
      <c r="HG35" s="175">
        <f>$ER$23</f>
        <v>-1.6666666666666666E-2</v>
      </c>
      <c r="HH35" s="213" t="e">
        <f>+HG35/HG9</f>
        <v>#DIV/0!</v>
      </c>
      <c r="HI35" s="175">
        <f>$ES$23</f>
        <v>-1.6666666666666666E-2</v>
      </c>
      <c r="HJ35" s="213" t="e">
        <f>+HI35/HI9</f>
        <v>#DIV/0!</v>
      </c>
      <c r="HK35" s="175">
        <f>$ET$23</f>
        <v>-1.6666666666666666E-2</v>
      </c>
      <c r="HL35" s="213" t="e">
        <f>+HK35/HK9</f>
        <v>#DIV/0!</v>
      </c>
      <c r="HM35" s="175">
        <f>$EU$23</f>
        <v>-1.6666666666666666E-2</v>
      </c>
      <c r="HN35" s="213" t="e">
        <f>+HM35/HM9</f>
        <v>#DIV/0!</v>
      </c>
      <c r="HO35" s="175">
        <f>$EV$23</f>
        <v>-1.6666666666666666E-2</v>
      </c>
      <c r="HP35" s="213" t="e">
        <f>+HO35/HO9</f>
        <v>#DIV/0!</v>
      </c>
      <c r="HQ35" s="193">
        <f>GS35+GU35+GW35+GY35+HA35+HC35+HE35+HG35+HI35+HK35+HM35+HO35</f>
        <v>-0.19999999999999998</v>
      </c>
      <c r="HR35" s="213" t="e">
        <f>+HQ35/HQ9</f>
        <v>#DIV/0!</v>
      </c>
    </row>
    <row r="36" spans="3:226" ht="14.4" customHeight="1" x14ac:dyDescent="0.3">
      <c r="C36" s="194" t="e">
        <f t="shared" si="181"/>
        <v>#DIV/0!</v>
      </c>
      <c r="D36" s="195" t="s">
        <v>221</v>
      </c>
      <c r="E36" s="248">
        <f t="shared" si="182"/>
        <v>0</v>
      </c>
      <c r="F36" s="332">
        <v>35.521000000000001</v>
      </c>
      <c r="G36" s="198">
        <f t="shared" si="183"/>
        <v>0</v>
      </c>
      <c r="I36" s="195" t="str">
        <f t="shared" si="184"/>
        <v>Marzo</v>
      </c>
      <c r="J36" s="199">
        <f t="shared" si="185"/>
        <v>5.5100000000000007</v>
      </c>
      <c r="L36" s="333">
        <v>0</v>
      </c>
      <c r="R36" s="251">
        <f t="shared" si="5"/>
        <v>0</v>
      </c>
      <c r="S36" s="251">
        <f t="shared" si="6"/>
        <v>0</v>
      </c>
      <c r="T36" s="251">
        <f t="shared" si="7"/>
        <v>0</v>
      </c>
      <c r="U36" s="251">
        <f t="shared" si="8"/>
        <v>0</v>
      </c>
      <c r="V36" s="252" t="s">
        <v>610</v>
      </c>
      <c r="W36" s="160">
        <f t="shared" si="9"/>
        <v>0</v>
      </c>
      <c r="X36" s="253" t="e">
        <f t="shared" si="2"/>
        <v>#DIV/0!</v>
      </c>
      <c r="Y36" s="254"/>
      <c r="Z36" s="254"/>
      <c r="AA36" s="332">
        <v>0</v>
      </c>
      <c r="AB36" s="335">
        <v>0</v>
      </c>
      <c r="AC36" s="163"/>
      <c r="AM36" s="254"/>
      <c r="AN36" s="254"/>
      <c r="AO36" s="253" t="e">
        <f>$X$34</f>
        <v>#DIV/0!</v>
      </c>
      <c r="AP36" s="95" t="str">
        <f t="shared" si="19"/>
        <v>C29</v>
      </c>
      <c r="AQ36" s="165">
        <f t="shared" si="20"/>
        <v>0</v>
      </c>
      <c r="AR36" s="165">
        <f t="shared" si="20"/>
        <v>0</v>
      </c>
      <c r="AS36" s="165">
        <f t="shared" si="20"/>
        <v>0</v>
      </c>
      <c r="AT36" s="165">
        <f t="shared" si="21"/>
        <v>0</v>
      </c>
      <c r="AU36" s="165">
        <f t="shared" si="22"/>
        <v>0</v>
      </c>
      <c r="AV36" s="165">
        <f t="shared" si="23"/>
        <v>0</v>
      </c>
      <c r="AW36" s="165">
        <f t="shared" si="24"/>
        <v>0</v>
      </c>
      <c r="AX36" s="165">
        <f t="shared" si="25"/>
        <v>0</v>
      </c>
      <c r="AY36" s="165">
        <f t="shared" si="26"/>
        <v>0</v>
      </c>
      <c r="AZ36" s="165">
        <f t="shared" si="27"/>
        <v>0</v>
      </c>
      <c r="BA36" s="165">
        <f t="shared" si="28"/>
        <v>0</v>
      </c>
      <c r="BB36" s="165">
        <f t="shared" si="29"/>
        <v>0</v>
      </c>
      <c r="BC36" s="165">
        <f t="shared" si="30"/>
        <v>0</v>
      </c>
      <c r="BD36" s="165">
        <f t="shared" si="31"/>
        <v>0</v>
      </c>
      <c r="BE36" s="165">
        <f t="shared" si="32"/>
        <v>0</v>
      </c>
      <c r="BG36" s="254"/>
      <c r="BH36" s="254"/>
      <c r="BI36" s="253" t="e">
        <f>$X$34</f>
        <v>#DIV/0!</v>
      </c>
      <c r="BJ36" s="95" t="str">
        <f>Tabla2[[#This Row],[Columna1]]</f>
        <v>C29</v>
      </c>
      <c r="BK36" s="165">
        <f>Tabla29[[#This Row],[Columna3]]/7</f>
        <v>0</v>
      </c>
      <c r="BL36" s="165">
        <f>Tabla29[[#This Row],[Columna4]]/4.2</f>
        <v>0</v>
      </c>
      <c r="BM36" s="165">
        <f>Tabla2[[#This Row],[Columna16]]</f>
        <v>0</v>
      </c>
      <c r="BN36" s="165" t="e">
        <f>(Tabla29[[#This Row],[Columna4]]*BN$5/$BE$5)*$BM$4</f>
        <v>#DIV/0!</v>
      </c>
      <c r="BO36" s="165" t="e">
        <f>(Tabla29[[#This Row],[Columna4]]*BO$5/$BE$5)*$BM$4</f>
        <v>#DIV/0!</v>
      </c>
      <c r="BP36" s="165" t="e">
        <f>(Tabla29[[#This Row],[Columna4]]*BP$5/$BE$5)*$BM$4</f>
        <v>#DIV/0!</v>
      </c>
      <c r="BQ36" s="165" t="e">
        <f>(Tabla29[[#This Row],[Columna4]]*BQ$5/$BE$5)*$BM$4</f>
        <v>#DIV/0!</v>
      </c>
      <c r="BR36" s="165" t="e">
        <f>(Tabla29[[#This Row],[Columna4]]*BR$5/$BE$5)*$BM$4</f>
        <v>#DIV/0!</v>
      </c>
      <c r="BS36" s="165" t="e">
        <f>(Tabla29[[#This Row],[Columna4]]*BS$5/$BE$5)*$BM$4</f>
        <v>#DIV/0!</v>
      </c>
      <c r="BT36" s="165" t="e">
        <f>(Tabla29[[#This Row],[Columna4]]*BT$5/$BE$5)*$BM$4</f>
        <v>#DIV/0!</v>
      </c>
      <c r="BU36" s="165" t="e">
        <f>(Tabla29[[#This Row],[Columna4]]*BU$5/$BE$5)*$BM$4</f>
        <v>#DIV/0!</v>
      </c>
      <c r="BV36" s="165" t="e">
        <f>(Tabla29[[#This Row],[Columna4]]*BV$5/$BE$5)*$BM$4</f>
        <v>#DIV/0!</v>
      </c>
      <c r="BW36" s="165" t="e">
        <f>(Tabla29[[#This Row],[Columna4]]*BW$5/$BE$5)*$BM$4</f>
        <v>#DIV/0!</v>
      </c>
      <c r="BX36" s="165" t="e">
        <f>(Tabla29[[#This Row],[Columna4]]*BX$5/$BE$5)*$BM$4</f>
        <v>#DIV/0!</v>
      </c>
      <c r="BY36" s="165" t="e">
        <f>(Tabla29[[#This Row],[Columna4]]*BY$5/$BE$5)*$BM$4</f>
        <v>#DIV/0!</v>
      </c>
      <c r="CA36" s="254"/>
      <c r="CB36" s="254"/>
      <c r="CC36" s="253" t="e">
        <f>$X$34</f>
        <v>#DIV/0!</v>
      </c>
      <c r="CD36" s="95" t="str">
        <f>Tabla2[[#This Row],[Columna1]]</f>
        <v>C29</v>
      </c>
      <c r="CE36" s="165" t="e">
        <f>Tabla292[[#This Row],[Columna3]]/7</f>
        <v>#DIV/0!</v>
      </c>
      <c r="CF36" s="165" t="e">
        <f>Tabla292[[#This Row],[Columna4]]/4.2</f>
        <v>#DIV/0!</v>
      </c>
      <c r="CG36" s="165" t="e">
        <f>Tabla29[[#This Row],[Columna16]]</f>
        <v>#DIV/0!</v>
      </c>
      <c r="CH36" s="165" t="e">
        <f>(Tabla292[[#This Row],[Columna4]]*CH$5/$BY$5)*$CG$4</f>
        <v>#DIV/0!</v>
      </c>
      <c r="CI36" s="165" t="e">
        <f>(Tabla292[[#This Row],[Columna4]]*CI$5/$BY$5)*$CG$4</f>
        <v>#DIV/0!</v>
      </c>
      <c r="CJ36" s="165" t="e">
        <f>(Tabla292[[#This Row],[Columna4]]*CJ$5/$BY$5)*$CG$4</f>
        <v>#DIV/0!</v>
      </c>
      <c r="CK36" s="165" t="e">
        <f>(Tabla292[[#This Row],[Columna4]]*CK$5/$BY$5)*$CG$4</f>
        <v>#DIV/0!</v>
      </c>
      <c r="CL36" s="165" t="e">
        <f>(Tabla292[[#This Row],[Columna4]]*CL$5/$BY$5)*$CG$4</f>
        <v>#DIV/0!</v>
      </c>
      <c r="CM36" s="165" t="e">
        <f>(Tabla292[[#This Row],[Columna4]]*CM$5/$BY$5)*$CG$4</f>
        <v>#DIV/0!</v>
      </c>
      <c r="CN36" s="165" t="e">
        <f>(Tabla292[[#This Row],[Columna4]]*CN$5/$BY$5)*$CG$4</f>
        <v>#DIV/0!</v>
      </c>
      <c r="CO36" s="165" t="e">
        <f>(Tabla292[[#This Row],[Columna4]]*CO$5/$BY$5)*$CG$4</f>
        <v>#DIV/0!</v>
      </c>
      <c r="CP36" s="165" t="e">
        <f>(Tabla292[[#This Row],[Columna4]]*CP$5/$BY$5)*$CG$4</f>
        <v>#DIV/0!</v>
      </c>
      <c r="CQ36" s="165" t="e">
        <f>(Tabla292[[#This Row],[Columna4]]*CQ$5/$BY$5)*$CG$4</f>
        <v>#DIV/0!</v>
      </c>
      <c r="CR36" s="165" t="e">
        <f>(Tabla292[[#This Row],[Columna4]]*CR$5/$BY$5)*$CG$4</f>
        <v>#DIV/0!</v>
      </c>
      <c r="CS36" s="165" t="e">
        <f>(Tabla292[[#This Row],[Columna4]]*CS$5/$BY$5)*$CG$4</f>
        <v>#DIV/0!</v>
      </c>
      <c r="CU36" s="254"/>
      <c r="CV36" s="254"/>
      <c r="CW36" s="253" t="e">
        <f>$X$34</f>
        <v>#DIV/0!</v>
      </c>
      <c r="CX36" s="95" t="str">
        <f>Tabla2[[#This Row],[Columna1]]</f>
        <v>C29</v>
      </c>
      <c r="CY36" s="165" t="e">
        <f>Tabla2926[[#This Row],[Columna3]]/7</f>
        <v>#DIV/0!</v>
      </c>
      <c r="CZ36" s="165" t="e">
        <f>Tabla2926[[#This Row],[Columna4]]/4.2</f>
        <v>#DIV/0!</v>
      </c>
      <c r="DA36" s="165" t="e">
        <f>Tabla292[[#This Row],[Columna16]]</f>
        <v>#DIV/0!</v>
      </c>
      <c r="DB36" s="165" t="e">
        <f>(Tabla2926[[#This Row],[Columna4]]*DB$5/$CS$5)*$DA$4</f>
        <v>#DIV/0!</v>
      </c>
      <c r="DC36" s="165" t="e">
        <f>(Tabla2926[[#This Row],[Columna4]]*DC$5/$CS$5)*$DA$4</f>
        <v>#DIV/0!</v>
      </c>
      <c r="DD36" s="165" t="e">
        <f>(Tabla2926[[#This Row],[Columna4]]*DD$5/$CS$5)*$DA$4</f>
        <v>#DIV/0!</v>
      </c>
      <c r="DE36" s="165" t="e">
        <f>(Tabla2926[[#This Row],[Columna4]]*DE$5/$CS$5)*$DA$4</f>
        <v>#DIV/0!</v>
      </c>
      <c r="DF36" s="165" t="e">
        <f>(Tabla2926[[#This Row],[Columna4]]*DF$5/$CS$5)*$DA$4</f>
        <v>#DIV/0!</v>
      </c>
      <c r="DG36" s="165" t="e">
        <f>(Tabla2926[[#This Row],[Columna4]]*DG$5/$CS$5)*$DA$4</f>
        <v>#DIV/0!</v>
      </c>
      <c r="DH36" s="165" t="e">
        <f>(Tabla2926[[#This Row],[Columna4]]*DH$5/$CS$5)*$DA$4</f>
        <v>#DIV/0!</v>
      </c>
      <c r="DI36" s="165" t="e">
        <f>(Tabla2926[[#This Row],[Columna4]]*DI$5/$CS$5)*$DA$4</f>
        <v>#DIV/0!</v>
      </c>
      <c r="DJ36" s="165" t="e">
        <f>(Tabla2926[[#This Row],[Columna4]]*DJ$5/$CS$5)*$DA$4</f>
        <v>#DIV/0!</v>
      </c>
      <c r="DK36" s="165" t="e">
        <f>(Tabla2926[[#This Row],[Columna4]]*DK$5/$CS$5)*$DA$4</f>
        <v>#DIV/0!</v>
      </c>
      <c r="DL36" s="165" t="e">
        <f>(Tabla2926[[#This Row],[Columna4]]*DL$5/$CS$5)*$DA$4</f>
        <v>#DIV/0!</v>
      </c>
      <c r="DM36" s="165" t="e">
        <f>(Tabla2926[[#This Row],[Columna4]]*DM$5/$CS$5)*$DA$4</f>
        <v>#DIV/0!</v>
      </c>
      <c r="DO36" s="254"/>
      <c r="DP36" s="254"/>
      <c r="DQ36" s="253" t="e">
        <f>$X$34</f>
        <v>#DIV/0!</v>
      </c>
      <c r="DR36" s="95" t="str">
        <f>Tabla2[[#This Row],[Columna1]]</f>
        <v>C29</v>
      </c>
      <c r="DS36" s="165" t="e">
        <f>Tabla29268[[#This Row],[Columna3]]/7</f>
        <v>#DIV/0!</v>
      </c>
      <c r="DT36" s="165" t="e">
        <f>Tabla29268[[#This Row],[Columna4]]/4.2</f>
        <v>#DIV/0!</v>
      </c>
      <c r="DU36" s="165" t="e">
        <f>Tabla2926[[#This Row],[Columna16]]</f>
        <v>#DIV/0!</v>
      </c>
      <c r="DV36" s="165" t="e">
        <f>(Tabla29268[[#This Row],[Columna4]]*DV$5/$DM$5)*$DU$4</f>
        <v>#DIV/0!</v>
      </c>
      <c r="DW36" s="165" t="e">
        <f>(Tabla29268[[#This Row],[Columna4]]*DW$5/$DM$5)*$DU$4</f>
        <v>#DIV/0!</v>
      </c>
      <c r="DX36" s="165" t="e">
        <f>(Tabla29268[[#This Row],[Columna4]]*DX$5/$DM$5)*$DU$4</f>
        <v>#DIV/0!</v>
      </c>
      <c r="DY36" s="165" t="e">
        <f>(Tabla29268[[#This Row],[Columna4]]*DY$5/$DM$5)*$DU$4</f>
        <v>#DIV/0!</v>
      </c>
      <c r="DZ36" s="165" t="e">
        <f>(Tabla29268[[#This Row],[Columna4]]*DZ$5/$DM$5)*$DU$4</f>
        <v>#DIV/0!</v>
      </c>
      <c r="EA36" s="165" t="e">
        <f>(Tabla29268[[#This Row],[Columna4]]*EA$5/$DM$5)*$DU$4</f>
        <v>#DIV/0!</v>
      </c>
      <c r="EB36" s="165" t="e">
        <f>(Tabla29268[[#This Row],[Columna4]]*EB$5/$DM$5)*$DU$4</f>
        <v>#DIV/0!</v>
      </c>
      <c r="EC36" s="165" t="e">
        <f>(Tabla29268[[#This Row],[Columna4]]*EC$5/$DM$5)*$DU$4</f>
        <v>#DIV/0!</v>
      </c>
      <c r="ED36" s="165" t="e">
        <f>(Tabla29268[[#This Row],[Columna4]]*ED$5/$DM$5)*$DU$4</f>
        <v>#DIV/0!</v>
      </c>
      <c r="EE36" s="165" t="e">
        <f>(Tabla29268[[#This Row],[Columna4]]*EE$5/$DM$5)*$DU$4</f>
        <v>#DIV/0!</v>
      </c>
      <c r="EF36" s="165" t="e">
        <f>(Tabla29268[[#This Row],[Columna4]]*EF$5/$DM$5)*$DU$4</f>
        <v>#DIV/0!</v>
      </c>
      <c r="EG36" s="165" t="e">
        <f>(Tabla29268[[#This Row],[Columna4]]*EG$5/$DM$5)*$DU$4</f>
        <v>#DIV/0!</v>
      </c>
      <c r="EI36" s="255" t="s">
        <v>222</v>
      </c>
      <c r="EJ36" s="257" t="s">
        <v>223</v>
      </c>
      <c r="EK36" s="258">
        <f t="shared" si="212"/>
        <v>0</v>
      </c>
      <c r="EL36" s="258">
        <f t="shared" si="212"/>
        <v>0</v>
      </c>
      <c r="EM36" s="258">
        <f t="shared" si="212"/>
        <v>0</v>
      </c>
      <c r="EN36" s="258">
        <f t="shared" si="212"/>
        <v>0</v>
      </c>
      <c r="EO36" s="258">
        <f t="shared" si="212"/>
        <v>0</v>
      </c>
      <c r="EP36" s="258">
        <f t="shared" si="212"/>
        <v>0</v>
      </c>
      <c r="EQ36" s="258">
        <f t="shared" si="212"/>
        <v>0</v>
      </c>
      <c r="ER36" s="258">
        <f t="shared" si="212"/>
        <v>0</v>
      </c>
      <c r="ES36" s="258">
        <f t="shared" si="212"/>
        <v>0</v>
      </c>
      <c r="ET36" s="258">
        <f t="shared" si="212"/>
        <v>0</v>
      </c>
      <c r="EU36" s="258">
        <f t="shared" si="212"/>
        <v>0</v>
      </c>
      <c r="EV36" s="258">
        <f t="shared" si="212"/>
        <v>0</v>
      </c>
      <c r="EW36" s="221">
        <f t="shared" si="197"/>
        <v>0</v>
      </c>
      <c r="EX36" s="123" t="e">
        <f t="shared" si="198"/>
        <v>#DIV/0!</v>
      </c>
      <c r="FA36" s="137" t="s">
        <v>52</v>
      </c>
      <c r="FB36" s="138" t="s">
        <v>53</v>
      </c>
      <c r="FC36" s="138" t="s">
        <v>54</v>
      </c>
      <c r="FD36" s="138" t="s">
        <v>55</v>
      </c>
      <c r="FE36" s="138" t="s">
        <v>56</v>
      </c>
      <c r="FF36" s="138" t="s">
        <v>57</v>
      </c>
      <c r="FG36" s="138" t="s">
        <v>58</v>
      </c>
      <c r="FH36" s="138" t="s">
        <v>59</v>
      </c>
      <c r="FI36" s="138" t="s">
        <v>60</v>
      </c>
      <c r="FJ36" s="138" t="s">
        <v>61</v>
      </c>
      <c r="FK36" s="138" t="s">
        <v>62</v>
      </c>
      <c r="FL36" s="141" t="s">
        <v>63</v>
      </c>
      <c r="FM36" s="138" t="s">
        <v>64</v>
      </c>
      <c r="FN36" s="139" t="s">
        <v>65</v>
      </c>
      <c r="FO36" s="142"/>
      <c r="FQ36" s="103">
        <f>FQ35+1</f>
        <v>26</v>
      </c>
      <c r="FR36" s="211" t="s">
        <v>141</v>
      </c>
      <c r="FS36" s="212">
        <v>0</v>
      </c>
      <c r="FT36" s="212">
        <v>0</v>
      </c>
      <c r="FU36" s="212">
        <v>0</v>
      </c>
      <c r="FV36" s="212">
        <v>0</v>
      </c>
      <c r="FW36" s="212">
        <v>0</v>
      </c>
      <c r="FX36" s="212">
        <v>0</v>
      </c>
      <c r="FY36" s="212">
        <v>0</v>
      </c>
      <c r="FZ36" s="212">
        <v>0</v>
      </c>
      <c r="GA36" s="212">
        <v>0</v>
      </c>
      <c r="GB36" s="212">
        <v>0</v>
      </c>
      <c r="GC36" s="212">
        <v>0</v>
      </c>
      <c r="GD36" s="212">
        <v>0</v>
      </c>
      <c r="GE36" s="188">
        <f>SUM(FS36:GD36)</f>
        <v>0</v>
      </c>
      <c r="GF36" s="189" t="e">
        <f t="shared" si="55"/>
        <v>#DIV/0!</v>
      </c>
      <c r="GI36" s="40" t="s">
        <v>654</v>
      </c>
      <c r="GJ36" s="41">
        <v>0</v>
      </c>
      <c r="GK36" s="42">
        <f t="shared" si="91"/>
        <v>0</v>
      </c>
      <c r="GL36" s="43">
        <f t="shared" si="92"/>
        <v>0</v>
      </c>
      <c r="GM36" s="44">
        <v>1</v>
      </c>
      <c r="GN36" s="343">
        <v>0</v>
      </c>
      <c r="GO36" s="39"/>
      <c r="GP36" s="260"/>
      <c r="GQ36" s="260"/>
      <c r="GR36" s="145"/>
      <c r="GS36" s="175"/>
      <c r="GT36" s="147"/>
      <c r="GU36" s="175"/>
      <c r="GV36" s="147"/>
      <c r="GW36" s="175"/>
      <c r="GX36" s="147"/>
      <c r="GY36" s="175"/>
      <c r="GZ36" s="147"/>
      <c r="HA36" s="175"/>
      <c r="HB36" s="147"/>
      <c r="HC36" s="175"/>
      <c r="HD36" s="147"/>
      <c r="HE36" s="175"/>
      <c r="HF36" s="147"/>
      <c r="HG36" s="175"/>
      <c r="HH36" s="147"/>
      <c r="HI36" s="175"/>
      <c r="HJ36" s="147"/>
      <c r="HK36" s="175"/>
      <c r="HL36" s="147"/>
      <c r="HM36" s="175"/>
      <c r="HN36" s="147"/>
      <c r="HO36" s="175"/>
      <c r="HP36" s="147"/>
      <c r="HQ36" s="150"/>
      <c r="HR36" s="147"/>
    </row>
    <row r="37" spans="3:226" ht="14.4" customHeight="1" x14ac:dyDescent="0.3">
      <c r="C37" s="261" t="e">
        <f>SUM(C25:C36)</f>
        <v>#DIV/0!</v>
      </c>
      <c r="D37" s="262"/>
      <c r="E37" s="263">
        <f>SUM(E25:E36)</f>
        <v>0</v>
      </c>
      <c r="F37" s="264" t="s">
        <v>664</v>
      </c>
      <c r="G37" s="265">
        <f>AVERAGE(G25:G36)</f>
        <v>0</v>
      </c>
      <c r="R37" s="251">
        <f t="shared" si="5"/>
        <v>0</v>
      </c>
      <c r="S37" s="251">
        <f t="shared" si="6"/>
        <v>0</v>
      </c>
      <c r="T37" s="251">
        <f t="shared" si="7"/>
        <v>0</v>
      </c>
      <c r="U37" s="251">
        <f t="shared" si="8"/>
        <v>0</v>
      </c>
      <c r="V37" s="252" t="s">
        <v>611</v>
      </c>
      <c r="W37" s="160">
        <f t="shared" si="9"/>
        <v>0</v>
      </c>
      <c r="X37" s="253" t="e">
        <f t="shared" si="2"/>
        <v>#DIV/0!</v>
      </c>
      <c r="Y37" s="254"/>
      <c r="Z37" s="254"/>
      <c r="AA37" s="332">
        <v>0</v>
      </c>
      <c r="AB37" s="335">
        <v>0</v>
      </c>
      <c r="AC37" s="163"/>
      <c r="AM37" s="254"/>
      <c r="AN37" s="254"/>
      <c r="AO37" s="253" t="e">
        <f>$X$35</f>
        <v>#DIV/0!</v>
      </c>
      <c r="AP37" s="95" t="str">
        <f t="shared" si="19"/>
        <v>C30</v>
      </c>
      <c r="AQ37" s="165">
        <f t="shared" si="20"/>
        <v>0</v>
      </c>
      <c r="AR37" s="165">
        <f t="shared" si="20"/>
        <v>0</v>
      </c>
      <c r="AS37" s="165">
        <f t="shared" si="20"/>
        <v>0</v>
      </c>
      <c r="AT37" s="165">
        <f t="shared" si="21"/>
        <v>0</v>
      </c>
      <c r="AU37" s="165">
        <f t="shared" si="22"/>
        <v>0</v>
      </c>
      <c r="AV37" s="165">
        <f t="shared" si="23"/>
        <v>0</v>
      </c>
      <c r="AW37" s="165">
        <f t="shared" si="24"/>
        <v>0</v>
      </c>
      <c r="AX37" s="165">
        <f t="shared" si="25"/>
        <v>0</v>
      </c>
      <c r="AY37" s="165">
        <f t="shared" si="26"/>
        <v>0</v>
      </c>
      <c r="AZ37" s="165">
        <f t="shared" si="27"/>
        <v>0</v>
      </c>
      <c r="BA37" s="165">
        <f t="shared" si="28"/>
        <v>0</v>
      </c>
      <c r="BB37" s="165">
        <f t="shared" si="29"/>
        <v>0</v>
      </c>
      <c r="BC37" s="165">
        <f t="shared" si="30"/>
        <v>0</v>
      </c>
      <c r="BD37" s="165">
        <f t="shared" si="31"/>
        <v>0</v>
      </c>
      <c r="BE37" s="165">
        <f t="shared" si="32"/>
        <v>0</v>
      </c>
      <c r="BG37" s="254"/>
      <c r="BH37" s="254"/>
      <c r="BI37" s="253" t="e">
        <f>$X$35</f>
        <v>#DIV/0!</v>
      </c>
      <c r="BJ37" s="95" t="str">
        <f>Tabla2[[#This Row],[Columna1]]</f>
        <v>C30</v>
      </c>
      <c r="BK37" s="165">
        <f>Tabla29[[#This Row],[Columna3]]/7</f>
        <v>0</v>
      </c>
      <c r="BL37" s="165">
        <f>Tabla29[[#This Row],[Columna4]]/4.2</f>
        <v>0</v>
      </c>
      <c r="BM37" s="165">
        <f>Tabla2[[#This Row],[Columna16]]</f>
        <v>0</v>
      </c>
      <c r="BN37" s="165" t="e">
        <f>(Tabla29[[#This Row],[Columna4]]*BN$5/$BE$5)*$BM$4</f>
        <v>#DIV/0!</v>
      </c>
      <c r="BO37" s="165" t="e">
        <f>(Tabla29[[#This Row],[Columna4]]*BO$5/$BE$5)*$BM$4</f>
        <v>#DIV/0!</v>
      </c>
      <c r="BP37" s="165" t="e">
        <f>(Tabla29[[#This Row],[Columna4]]*BP$5/$BE$5)*$BM$4</f>
        <v>#DIV/0!</v>
      </c>
      <c r="BQ37" s="165" t="e">
        <f>(Tabla29[[#This Row],[Columna4]]*BQ$5/$BE$5)*$BM$4</f>
        <v>#DIV/0!</v>
      </c>
      <c r="BR37" s="165" t="e">
        <f>(Tabla29[[#This Row],[Columna4]]*BR$5/$BE$5)*$BM$4</f>
        <v>#DIV/0!</v>
      </c>
      <c r="BS37" s="165" t="e">
        <f>(Tabla29[[#This Row],[Columna4]]*BS$5/$BE$5)*$BM$4</f>
        <v>#DIV/0!</v>
      </c>
      <c r="BT37" s="165" t="e">
        <f>(Tabla29[[#This Row],[Columna4]]*BT$5/$BE$5)*$BM$4</f>
        <v>#DIV/0!</v>
      </c>
      <c r="BU37" s="165" t="e">
        <f>(Tabla29[[#This Row],[Columna4]]*BU$5/$BE$5)*$BM$4</f>
        <v>#DIV/0!</v>
      </c>
      <c r="BV37" s="165" t="e">
        <f>(Tabla29[[#This Row],[Columna4]]*BV$5/$BE$5)*$BM$4</f>
        <v>#DIV/0!</v>
      </c>
      <c r="BW37" s="165" t="e">
        <f>(Tabla29[[#This Row],[Columna4]]*BW$5/$BE$5)*$BM$4</f>
        <v>#DIV/0!</v>
      </c>
      <c r="BX37" s="165" t="e">
        <f>(Tabla29[[#This Row],[Columna4]]*BX$5/$BE$5)*$BM$4</f>
        <v>#DIV/0!</v>
      </c>
      <c r="BY37" s="165" t="e">
        <f>(Tabla29[[#This Row],[Columna4]]*BY$5/$BE$5)*$BM$4</f>
        <v>#DIV/0!</v>
      </c>
      <c r="CA37" s="254"/>
      <c r="CB37" s="254"/>
      <c r="CC37" s="253" t="e">
        <f>$X$35</f>
        <v>#DIV/0!</v>
      </c>
      <c r="CD37" s="95" t="str">
        <f>Tabla2[[#This Row],[Columna1]]</f>
        <v>C30</v>
      </c>
      <c r="CE37" s="165" t="e">
        <f>Tabla292[[#This Row],[Columna3]]/7</f>
        <v>#DIV/0!</v>
      </c>
      <c r="CF37" s="165" t="e">
        <f>Tabla292[[#This Row],[Columna4]]/4.2</f>
        <v>#DIV/0!</v>
      </c>
      <c r="CG37" s="165" t="e">
        <f>Tabla29[[#This Row],[Columna16]]</f>
        <v>#DIV/0!</v>
      </c>
      <c r="CH37" s="165" t="e">
        <f>(Tabla292[[#This Row],[Columna4]]*CH$5/$BY$5)*$CG$4</f>
        <v>#DIV/0!</v>
      </c>
      <c r="CI37" s="165" t="e">
        <f>(Tabla292[[#This Row],[Columna4]]*CI$5/$BY$5)*$CG$4</f>
        <v>#DIV/0!</v>
      </c>
      <c r="CJ37" s="165" t="e">
        <f>(Tabla292[[#This Row],[Columna4]]*CJ$5/$BY$5)*$CG$4</f>
        <v>#DIV/0!</v>
      </c>
      <c r="CK37" s="165" t="e">
        <f>(Tabla292[[#This Row],[Columna4]]*CK$5/$BY$5)*$CG$4</f>
        <v>#DIV/0!</v>
      </c>
      <c r="CL37" s="165" t="e">
        <f>(Tabla292[[#This Row],[Columna4]]*CL$5/$BY$5)*$CG$4</f>
        <v>#DIV/0!</v>
      </c>
      <c r="CM37" s="165" t="e">
        <f>(Tabla292[[#This Row],[Columna4]]*CM$5/$BY$5)*$CG$4</f>
        <v>#DIV/0!</v>
      </c>
      <c r="CN37" s="165" t="e">
        <f>(Tabla292[[#This Row],[Columna4]]*CN$5/$BY$5)*$CG$4</f>
        <v>#DIV/0!</v>
      </c>
      <c r="CO37" s="165" t="e">
        <f>(Tabla292[[#This Row],[Columna4]]*CO$5/$BY$5)*$CG$4</f>
        <v>#DIV/0!</v>
      </c>
      <c r="CP37" s="165" t="e">
        <f>(Tabla292[[#This Row],[Columna4]]*CP$5/$BY$5)*$CG$4</f>
        <v>#DIV/0!</v>
      </c>
      <c r="CQ37" s="165" t="e">
        <f>(Tabla292[[#This Row],[Columna4]]*CQ$5/$BY$5)*$CG$4</f>
        <v>#DIV/0!</v>
      </c>
      <c r="CR37" s="165" t="e">
        <f>(Tabla292[[#This Row],[Columna4]]*CR$5/$BY$5)*$CG$4</f>
        <v>#DIV/0!</v>
      </c>
      <c r="CS37" s="165" t="e">
        <f>(Tabla292[[#This Row],[Columna4]]*CS$5/$BY$5)*$CG$4</f>
        <v>#DIV/0!</v>
      </c>
      <c r="CU37" s="254"/>
      <c r="CV37" s="254"/>
      <c r="CW37" s="253" t="e">
        <f>$X$35</f>
        <v>#DIV/0!</v>
      </c>
      <c r="CX37" s="95" t="str">
        <f>Tabla2[[#This Row],[Columna1]]</f>
        <v>C30</v>
      </c>
      <c r="CY37" s="165" t="e">
        <f>Tabla2926[[#This Row],[Columna3]]/7</f>
        <v>#DIV/0!</v>
      </c>
      <c r="CZ37" s="165" t="e">
        <f>Tabla2926[[#This Row],[Columna4]]/4.2</f>
        <v>#DIV/0!</v>
      </c>
      <c r="DA37" s="165" t="e">
        <f>Tabla292[[#This Row],[Columna16]]</f>
        <v>#DIV/0!</v>
      </c>
      <c r="DB37" s="165" t="e">
        <f>(Tabla2926[[#This Row],[Columna4]]*DB$5/$CS$5)*$DA$4</f>
        <v>#DIV/0!</v>
      </c>
      <c r="DC37" s="165" t="e">
        <f>(Tabla2926[[#This Row],[Columna4]]*DC$5/$CS$5)*$DA$4</f>
        <v>#DIV/0!</v>
      </c>
      <c r="DD37" s="165" t="e">
        <f>(Tabla2926[[#This Row],[Columna4]]*DD$5/$CS$5)*$DA$4</f>
        <v>#DIV/0!</v>
      </c>
      <c r="DE37" s="165" t="e">
        <f>(Tabla2926[[#This Row],[Columna4]]*DE$5/$CS$5)*$DA$4</f>
        <v>#DIV/0!</v>
      </c>
      <c r="DF37" s="165" t="e">
        <f>(Tabla2926[[#This Row],[Columna4]]*DF$5/$CS$5)*$DA$4</f>
        <v>#DIV/0!</v>
      </c>
      <c r="DG37" s="165" t="e">
        <f>(Tabla2926[[#This Row],[Columna4]]*DG$5/$CS$5)*$DA$4</f>
        <v>#DIV/0!</v>
      </c>
      <c r="DH37" s="165" t="e">
        <f>(Tabla2926[[#This Row],[Columna4]]*DH$5/$CS$5)*$DA$4</f>
        <v>#DIV/0!</v>
      </c>
      <c r="DI37" s="165" t="e">
        <f>(Tabla2926[[#This Row],[Columna4]]*DI$5/$CS$5)*$DA$4</f>
        <v>#DIV/0!</v>
      </c>
      <c r="DJ37" s="165" t="e">
        <f>(Tabla2926[[#This Row],[Columna4]]*DJ$5/$CS$5)*$DA$4</f>
        <v>#DIV/0!</v>
      </c>
      <c r="DK37" s="165" t="e">
        <f>(Tabla2926[[#This Row],[Columna4]]*DK$5/$CS$5)*$DA$4</f>
        <v>#DIV/0!</v>
      </c>
      <c r="DL37" s="165" t="e">
        <f>(Tabla2926[[#This Row],[Columna4]]*DL$5/$CS$5)*$DA$4</f>
        <v>#DIV/0!</v>
      </c>
      <c r="DM37" s="165" t="e">
        <f>(Tabla2926[[#This Row],[Columna4]]*DM$5/$CS$5)*$DA$4</f>
        <v>#DIV/0!</v>
      </c>
      <c r="DO37" s="254"/>
      <c r="DP37" s="254"/>
      <c r="DQ37" s="253" t="e">
        <f>$X$35</f>
        <v>#DIV/0!</v>
      </c>
      <c r="DR37" s="95" t="str">
        <f>Tabla2[[#This Row],[Columna1]]</f>
        <v>C30</v>
      </c>
      <c r="DS37" s="165" t="e">
        <f>Tabla29268[[#This Row],[Columna3]]/7</f>
        <v>#DIV/0!</v>
      </c>
      <c r="DT37" s="165" t="e">
        <f>Tabla29268[[#This Row],[Columna4]]/4.2</f>
        <v>#DIV/0!</v>
      </c>
      <c r="DU37" s="165" t="e">
        <f>Tabla2926[[#This Row],[Columna16]]</f>
        <v>#DIV/0!</v>
      </c>
      <c r="DV37" s="165" t="e">
        <f>(Tabla29268[[#This Row],[Columna4]]*DV$5/$DM$5)*$DU$4</f>
        <v>#DIV/0!</v>
      </c>
      <c r="DW37" s="165" t="e">
        <f>(Tabla29268[[#This Row],[Columna4]]*DW$5/$DM$5)*$DU$4</f>
        <v>#DIV/0!</v>
      </c>
      <c r="DX37" s="165" t="e">
        <f>(Tabla29268[[#This Row],[Columna4]]*DX$5/$DM$5)*$DU$4</f>
        <v>#DIV/0!</v>
      </c>
      <c r="DY37" s="165" t="e">
        <f>(Tabla29268[[#This Row],[Columna4]]*DY$5/$DM$5)*$DU$4</f>
        <v>#DIV/0!</v>
      </c>
      <c r="DZ37" s="165" t="e">
        <f>(Tabla29268[[#This Row],[Columna4]]*DZ$5/$DM$5)*$DU$4</f>
        <v>#DIV/0!</v>
      </c>
      <c r="EA37" s="165" t="e">
        <f>(Tabla29268[[#This Row],[Columna4]]*EA$5/$DM$5)*$DU$4</f>
        <v>#DIV/0!</v>
      </c>
      <c r="EB37" s="165" t="e">
        <f>(Tabla29268[[#This Row],[Columna4]]*EB$5/$DM$5)*$DU$4</f>
        <v>#DIV/0!</v>
      </c>
      <c r="EC37" s="165" t="e">
        <f>(Tabla29268[[#This Row],[Columna4]]*EC$5/$DM$5)*$DU$4</f>
        <v>#DIV/0!</v>
      </c>
      <c r="ED37" s="165" t="e">
        <f>(Tabla29268[[#This Row],[Columna4]]*ED$5/$DM$5)*$DU$4</f>
        <v>#DIV/0!</v>
      </c>
      <c r="EE37" s="165" t="e">
        <f>(Tabla29268[[#This Row],[Columna4]]*EE$5/$DM$5)*$DU$4</f>
        <v>#DIV/0!</v>
      </c>
      <c r="EF37" s="165" t="e">
        <f>(Tabla29268[[#This Row],[Columna4]]*EF$5/$DM$5)*$DU$4</f>
        <v>#DIV/0!</v>
      </c>
      <c r="EG37" s="165" t="e">
        <f>(Tabla29268[[#This Row],[Columna4]]*EG$5/$DM$5)*$DU$4</f>
        <v>#DIV/0!</v>
      </c>
      <c r="EI37" s="255" t="s">
        <v>224</v>
      </c>
      <c r="EJ37" s="257" t="s">
        <v>225</v>
      </c>
      <c r="EK37" s="258">
        <f t="shared" si="212"/>
        <v>0</v>
      </c>
      <c r="EL37" s="258">
        <f t="shared" si="212"/>
        <v>0</v>
      </c>
      <c r="EM37" s="258">
        <f t="shared" si="212"/>
        <v>0</v>
      </c>
      <c r="EN37" s="258">
        <f t="shared" si="212"/>
        <v>0</v>
      </c>
      <c r="EO37" s="258">
        <f t="shared" si="212"/>
        <v>0</v>
      </c>
      <c r="EP37" s="258">
        <f t="shared" si="212"/>
        <v>0</v>
      </c>
      <c r="EQ37" s="258">
        <f t="shared" si="212"/>
        <v>0</v>
      </c>
      <c r="ER37" s="258">
        <f t="shared" si="212"/>
        <v>0</v>
      </c>
      <c r="ES37" s="258">
        <f t="shared" si="212"/>
        <v>0</v>
      </c>
      <c r="ET37" s="258">
        <f t="shared" si="212"/>
        <v>0</v>
      </c>
      <c r="EU37" s="258">
        <f t="shared" si="212"/>
        <v>0</v>
      </c>
      <c r="EV37" s="258">
        <f t="shared" si="212"/>
        <v>0</v>
      </c>
      <c r="EW37" s="221">
        <f t="shared" si="197"/>
        <v>0</v>
      </c>
      <c r="EX37" s="123" t="e">
        <f t="shared" si="198"/>
        <v>#DIV/0!</v>
      </c>
      <c r="FA37" s="169" t="s">
        <v>94</v>
      </c>
      <c r="FB37" s="170" t="e">
        <f>$AG$22*(1+FM32+FM33)</f>
        <v>#DIV/0!</v>
      </c>
      <c r="FC37" s="170" t="e">
        <f>$AG$23*(1+FM32+FM33)</f>
        <v>#DIV/0!</v>
      </c>
      <c r="FD37" s="170" t="e">
        <f>$AG$24*(1+FM32+FM33)</f>
        <v>#DIV/0!</v>
      </c>
      <c r="FE37" s="170" t="e">
        <f>$AG$25*(1+FM32+FM33)</f>
        <v>#DIV/0!</v>
      </c>
      <c r="FF37" s="170" t="e">
        <f>$AG$26*(1+FM32+FM33)</f>
        <v>#DIV/0!</v>
      </c>
      <c r="FG37" s="170" t="e">
        <f>$AG$27*(1+FM32+FM33)</f>
        <v>#DIV/0!</v>
      </c>
      <c r="FH37" s="170" t="e">
        <f>$AG$28*(1+FM32+FM33)</f>
        <v>#DIV/0!</v>
      </c>
      <c r="FI37" s="170" t="e">
        <f>$AG$29*(1+FM32+FM33)</f>
        <v>#DIV/0!</v>
      </c>
      <c r="FJ37" s="170" t="e">
        <f>$AG$30*(1+FM32+FM33)</f>
        <v>#DIV/0!</v>
      </c>
      <c r="FK37" s="170" t="e">
        <f>$AG$31*(1+FM32+FM33)</f>
        <v>#DIV/0!</v>
      </c>
      <c r="FL37" s="170" t="e">
        <f>$AG$32*(1+FM32+FM33)</f>
        <v>#DIV/0!</v>
      </c>
      <c r="FM37" s="170" t="e">
        <f>$AG$33</f>
        <v>#DIV/0!</v>
      </c>
      <c r="FN37" s="171" t="e">
        <f>SUM(FB37:FM37)</f>
        <v>#DIV/0!</v>
      </c>
      <c r="FO37" s="124" t="e">
        <f>FN37/$FN$6</f>
        <v>#DIV/0!</v>
      </c>
      <c r="FQ37" s="103"/>
      <c r="FR37" s="172" t="s">
        <v>226</v>
      </c>
      <c r="FS37" s="173" t="e">
        <f t="shared" ref="FS37:GE37" si="215">SUM(FS38)</f>
        <v>#DIV/0!</v>
      </c>
      <c r="FT37" s="173" t="e">
        <f t="shared" si="215"/>
        <v>#DIV/0!</v>
      </c>
      <c r="FU37" s="173" t="e">
        <f t="shared" si="215"/>
        <v>#DIV/0!</v>
      </c>
      <c r="FV37" s="173" t="e">
        <f t="shared" si="215"/>
        <v>#DIV/0!</v>
      </c>
      <c r="FW37" s="173" t="e">
        <f t="shared" si="215"/>
        <v>#DIV/0!</v>
      </c>
      <c r="FX37" s="173" t="e">
        <f t="shared" si="215"/>
        <v>#DIV/0!</v>
      </c>
      <c r="FY37" s="173" t="e">
        <f t="shared" si="215"/>
        <v>#DIV/0!</v>
      </c>
      <c r="FZ37" s="173" t="e">
        <f t="shared" si="215"/>
        <v>#DIV/0!</v>
      </c>
      <c r="GA37" s="173" t="e">
        <f t="shared" si="215"/>
        <v>#DIV/0!</v>
      </c>
      <c r="GB37" s="173" t="e">
        <f t="shared" si="215"/>
        <v>#DIV/0!</v>
      </c>
      <c r="GC37" s="173" t="e">
        <f t="shared" si="215"/>
        <v>#DIV/0!</v>
      </c>
      <c r="GD37" s="173" t="e">
        <f t="shared" si="215"/>
        <v>#DIV/0!</v>
      </c>
      <c r="GE37" s="173" t="e">
        <f t="shared" si="215"/>
        <v>#DIV/0!</v>
      </c>
      <c r="GF37" s="174" t="e">
        <f t="shared" si="55"/>
        <v>#DIV/0!</v>
      </c>
      <c r="GI37" s="40" t="s">
        <v>655</v>
      </c>
      <c r="GJ37" s="41">
        <v>0</v>
      </c>
      <c r="GK37" s="42">
        <f t="shared" si="91"/>
        <v>0</v>
      </c>
      <c r="GL37" s="43">
        <f t="shared" si="92"/>
        <v>0</v>
      </c>
      <c r="GM37" s="44">
        <v>1</v>
      </c>
      <c r="GN37" s="343">
        <v>0</v>
      </c>
      <c r="GO37" s="45"/>
      <c r="GR37" s="266" t="s">
        <v>227</v>
      </c>
      <c r="GS37" s="267" t="e">
        <f>GS35+GS33+GS31+GS27+GS19</f>
        <v>#DIV/0!</v>
      </c>
      <c r="GT37" s="213" t="e">
        <f>GS37/GS$9</f>
        <v>#DIV/0!</v>
      </c>
      <c r="GU37" s="267" t="e">
        <f>GU35+GU33+GU31+GU27+GU19</f>
        <v>#DIV/0!</v>
      </c>
      <c r="GV37" s="213" t="e">
        <f>GU37/GU$9</f>
        <v>#DIV/0!</v>
      </c>
      <c r="GW37" s="267" t="e">
        <f>GW35+GW33+GW31+GW27+GW19</f>
        <v>#DIV/0!</v>
      </c>
      <c r="GX37" s="213" t="e">
        <f>GW37/GW$9</f>
        <v>#DIV/0!</v>
      </c>
      <c r="GY37" s="267" t="e">
        <f>GY35+GY33+GY31+GY27+GY19</f>
        <v>#DIV/0!</v>
      </c>
      <c r="GZ37" s="213" t="e">
        <f>GY37/GY$9</f>
        <v>#DIV/0!</v>
      </c>
      <c r="HA37" s="267" t="e">
        <f>HA35+HA33+HA31+HA27+HA19</f>
        <v>#DIV/0!</v>
      </c>
      <c r="HB37" s="213" t="e">
        <f>HA37/HA$9</f>
        <v>#DIV/0!</v>
      </c>
      <c r="HC37" s="267" t="e">
        <f>HC35+HC33+HC31+HC27+HC19</f>
        <v>#DIV/0!</v>
      </c>
      <c r="HD37" s="213" t="e">
        <f>HC37/HC$9</f>
        <v>#DIV/0!</v>
      </c>
      <c r="HE37" s="267" t="e">
        <f>HE35+HE33+HE31+HE27+HE19</f>
        <v>#DIV/0!</v>
      </c>
      <c r="HF37" s="213" t="e">
        <f>HE37/HE$9</f>
        <v>#DIV/0!</v>
      </c>
      <c r="HG37" s="267" t="e">
        <f>HG35+HG33+HG31+HG27+HG19</f>
        <v>#DIV/0!</v>
      </c>
      <c r="HH37" s="213" t="e">
        <f>HG37/HG$9</f>
        <v>#DIV/0!</v>
      </c>
      <c r="HI37" s="267" t="e">
        <f>HI35+HI33+HI31+HI27+HI19</f>
        <v>#DIV/0!</v>
      </c>
      <c r="HJ37" s="213" t="e">
        <f>HI37/HI$9</f>
        <v>#DIV/0!</v>
      </c>
      <c r="HK37" s="267" t="e">
        <f>HK35+HK33+HK31+HK27+HK19</f>
        <v>#DIV/0!</v>
      </c>
      <c r="HL37" s="213" t="e">
        <f>HK37/HK$9</f>
        <v>#DIV/0!</v>
      </c>
      <c r="HM37" s="267" t="e">
        <f>HM35+HM33+HM31+HM27+HM19</f>
        <v>#DIV/0!</v>
      </c>
      <c r="HN37" s="213" t="e">
        <f>HM37/HM$9</f>
        <v>#DIV/0!</v>
      </c>
      <c r="HO37" s="267" t="e">
        <f>HO35+HO33+HO31+HO27+HO19</f>
        <v>#DIV/0!</v>
      </c>
      <c r="HP37" s="213" t="e">
        <f>HO37/HO$9</f>
        <v>#DIV/0!</v>
      </c>
      <c r="HQ37" s="193" t="e">
        <f>HQ35+HQ33+HQ31+HQ27+HQ19</f>
        <v>#DIV/0!</v>
      </c>
      <c r="HR37" s="213" t="e">
        <f>HQ37/HQ$9</f>
        <v>#DIV/0!</v>
      </c>
    </row>
    <row r="38" spans="3:226" ht="14.4" customHeight="1" x14ac:dyDescent="0.3">
      <c r="F38" s="264" t="s">
        <v>663</v>
      </c>
      <c r="R38" s="251">
        <f t="shared" si="5"/>
        <v>0</v>
      </c>
      <c r="S38" s="251">
        <f t="shared" si="6"/>
        <v>0</v>
      </c>
      <c r="T38" s="251">
        <f t="shared" si="7"/>
        <v>0</v>
      </c>
      <c r="U38" s="251">
        <f t="shared" si="8"/>
        <v>0</v>
      </c>
      <c r="V38" s="252" t="s">
        <v>612</v>
      </c>
      <c r="W38" s="160">
        <f t="shared" si="9"/>
        <v>0</v>
      </c>
      <c r="X38" s="253" t="e">
        <f t="shared" si="2"/>
        <v>#DIV/0!</v>
      </c>
      <c r="Y38" s="254"/>
      <c r="Z38" s="254"/>
      <c r="AA38" s="332">
        <v>0</v>
      </c>
      <c r="AB38" s="335">
        <v>0</v>
      </c>
      <c r="AC38" s="163"/>
      <c r="AM38" s="254"/>
      <c r="AN38" s="254"/>
      <c r="AO38" s="253" t="e">
        <f>$X$36</f>
        <v>#DIV/0!</v>
      </c>
      <c r="AP38" s="95" t="str">
        <f t="shared" si="19"/>
        <v>C31</v>
      </c>
      <c r="AQ38" s="165">
        <f t="shared" si="20"/>
        <v>0</v>
      </c>
      <c r="AR38" s="165">
        <f t="shared" si="20"/>
        <v>0</v>
      </c>
      <c r="AS38" s="165">
        <f t="shared" si="20"/>
        <v>0</v>
      </c>
      <c r="AT38" s="165">
        <f t="shared" si="21"/>
        <v>0</v>
      </c>
      <c r="AU38" s="165">
        <f t="shared" si="22"/>
        <v>0</v>
      </c>
      <c r="AV38" s="165">
        <f t="shared" si="23"/>
        <v>0</v>
      </c>
      <c r="AW38" s="165">
        <f t="shared" si="24"/>
        <v>0</v>
      </c>
      <c r="AX38" s="165">
        <f t="shared" si="25"/>
        <v>0</v>
      </c>
      <c r="AY38" s="165">
        <f t="shared" si="26"/>
        <v>0</v>
      </c>
      <c r="AZ38" s="165">
        <f t="shared" si="27"/>
        <v>0</v>
      </c>
      <c r="BA38" s="165">
        <f t="shared" si="28"/>
        <v>0</v>
      </c>
      <c r="BB38" s="165">
        <f t="shared" si="29"/>
        <v>0</v>
      </c>
      <c r="BC38" s="165">
        <f t="shared" si="30"/>
        <v>0</v>
      </c>
      <c r="BD38" s="165">
        <f t="shared" si="31"/>
        <v>0</v>
      </c>
      <c r="BE38" s="165">
        <f t="shared" si="32"/>
        <v>0</v>
      </c>
      <c r="BG38" s="254"/>
      <c r="BH38" s="254"/>
      <c r="BI38" s="253" t="e">
        <f>$X$36</f>
        <v>#DIV/0!</v>
      </c>
      <c r="BJ38" s="95" t="str">
        <f>Tabla2[[#This Row],[Columna1]]</f>
        <v>C31</v>
      </c>
      <c r="BK38" s="165">
        <f>Tabla29[[#This Row],[Columna3]]/7</f>
        <v>0</v>
      </c>
      <c r="BL38" s="165">
        <f>Tabla29[[#This Row],[Columna4]]/4.2</f>
        <v>0</v>
      </c>
      <c r="BM38" s="165">
        <f>Tabla2[[#This Row],[Columna16]]</f>
        <v>0</v>
      </c>
      <c r="BN38" s="165" t="e">
        <f>(Tabla29[[#This Row],[Columna4]]*BN$5/$BE$5)*$BM$4</f>
        <v>#DIV/0!</v>
      </c>
      <c r="BO38" s="165" t="e">
        <f>(Tabla29[[#This Row],[Columna4]]*BO$5/$BE$5)*$BM$4</f>
        <v>#DIV/0!</v>
      </c>
      <c r="BP38" s="165" t="e">
        <f>(Tabla29[[#This Row],[Columna4]]*BP$5/$BE$5)*$BM$4</f>
        <v>#DIV/0!</v>
      </c>
      <c r="BQ38" s="165" t="e">
        <f>(Tabla29[[#This Row],[Columna4]]*BQ$5/$BE$5)*$BM$4</f>
        <v>#DIV/0!</v>
      </c>
      <c r="BR38" s="165" t="e">
        <f>(Tabla29[[#This Row],[Columna4]]*BR$5/$BE$5)*$BM$4</f>
        <v>#DIV/0!</v>
      </c>
      <c r="BS38" s="165" t="e">
        <f>(Tabla29[[#This Row],[Columna4]]*BS$5/$BE$5)*$BM$4</f>
        <v>#DIV/0!</v>
      </c>
      <c r="BT38" s="165" t="e">
        <f>(Tabla29[[#This Row],[Columna4]]*BT$5/$BE$5)*$BM$4</f>
        <v>#DIV/0!</v>
      </c>
      <c r="BU38" s="165" t="e">
        <f>(Tabla29[[#This Row],[Columna4]]*BU$5/$BE$5)*$BM$4</f>
        <v>#DIV/0!</v>
      </c>
      <c r="BV38" s="165" t="e">
        <f>(Tabla29[[#This Row],[Columna4]]*BV$5/$BE$5)*$BM$4</f>
        <v>#DIV/0!</v>
      </c>
      <c r="BW38" s="165" t="e">
        <f>(Tabla29[[#This Row],[Columna4]]*BW$5/$BE$5)*$BM$4</f>
        <v>#DIV/0!</v>
      </c>
      <c r="BX38" s="165" t="e">
        <f>(Tabla29[[#This Row],[Columna4]]*BX$5/$BE$5)*$BM$4</f>
        <v>#DIV/0!</v>
      </c>
      <c r="BY38" s="165" t="e">
        <f>(Tabla29[[#This Row],[Columna4]]*BY$5/$BE$5)*$BM$4</f>
        <v>#DIV/0!</v>
      </c>
      <c r="CA38" s="254"/>
      <c r="CB38" s="254"/>
      <c r="CC38" s="253" t="e">
        <f>$X$36</f>
        <v>#DIV/0!</v>
      </c>
      <c r="CD38" s="95" t="str">
        <f>Tabla2[[#This Row],[Columna1]]</f>
        <v>C31</v>
      </c>
      <c r="CE38" s="165" t="e">
        <f>Tabla292[[#This Row],[Columna3]]/7</f>
        <v>#DIV/0!</v>
      </c>
      <c r="CF38" s="165" t="e">
        <f>Tabla292[[#This Row],[Columna4]]/4.2</f>
        <v>#DIV/0!</v>
      </c>
      <c r="CG38" s="165" t="e">
        <f>Tabla29[[#This Row],[Columna16]]</f>
        <v>#DIV/0!</v>
      </c>
      <c r="CH38" s="165" t="e">
        <f>(Tabla292[[#This Row],[Columna4]]*CH$5/$BY$5)*$CG$4</f>
        <v>#DIV/0!</v>
      </c>
      <c r="CI38" s="165" t="e">
        <f>(Tabla292[[#This Row],[Columna4]]*CI$5/$BY$5)*$CG$4</f>
        <v>#DIV/0!</v>
      </c>
      <c r="CJ38" s="165" t="e">
        <f>(Tabla292[[#This Row],[Columna4]]*CJ$5/$BY$5)*$CG$4</f>
        <v>#DIV/0!</v>
      </c>
      <c r="CK38" s="165" t="e">
        <f>(Tabla292[[#This Row],[Columna4]]*CK$5/$BY$5)*$CG$4</f>
        <v>#DIV/0!</v>
      </c>
      <c r="CL38" s="165" t="e">
        <f>(Tabla292[[#This Row],[Columna4]]*CL$5/$BY$5)*$CG$4</f>
        <v>#DIV/0!</v>
      </c>
      <c r="CM38" s="165" t="e">
        <f>(Tabla292[[#This Row],[Columna4]]*CM$5/$BY$5)*$CG$4</f>
        <v>#DIV/0!</v>
      </c>
      <c r="CN38" s="165" t="e">
        <f>(Tabla292[[#This Row],[Columna4]]*CN$5/$BY$5)*$CG$4</f>
        <v>#DIV/0!</v>
      </c>
      <c r="CO38" s="165" t="e">
        <f>(Tabla292[[#This Row],[Columna4]]*CO$5/$BY$5)*$CG$4</f>
        <v>#DIV/0!</v>
      </c>
      <c r="CP38" s="165" t="e">
        <f>(Tabla292[[#This Row],[Columna4]]*CP$5/$BY$5)*$CG$4</f>
        <v>#DIV/0!</v>
      </c>
      <c r="CQ38" s="165" t="e">
        <f>(Tabla292[[#This Row],[Columna4]]*CQ$5/$BY$5)*$CG$4</f>
        <v>#DIV/0!</v>
      </c>
      <c r="CR38" s="165" t="e">
        <f>(Tabla292[[#This Row],[Columna4]]*CR$5/$BY$5)*$CG$4</f>
        <v>#DIV/0!</v>
      </c>
      <c r="CS38" s="165" t="e">
        <f>(Tabla292[[#This Row],[Columna4]]*CS$5/$BY$5)*$CG$4</f>
        <v>#DIV/0!</v>
      </c>
      <c r="CU38" s="254"/>
      <c r="CV38" s="254"/>
      <c r="CW38" s="253" t="e">
        <f>$X$36</f>
        <v>#DIV/0!</v>
      </c>
      <c r="CX38" s="95" t="str">
        <f>Tabla2[[#This Row],[Columna1]]</f>
        <v>C31</v>
      </c>
      <c r="CY38" s="165" t="e">
        <f>Tabla2926[[#This Row],[Columna3]]/7</f>
        <v>#DIV/0!</v>
      </c>
      <c r="CZ38" s="165" t="e">
        <f>Tabla2926[[#This Row],[Columna4]]/4.2</f>
        <v>#DIV/0!</v>
      </c>
      <c r="DA38" s="165" t="e">
        <f>Tabla292[[#This Row],[Columna16]]</f>
        <v>#DIV/0!</v>
      </c>
      <c r="DB38" s="165" t="e">
        <f>(Tabla2926[[#This Row],[Columna4]]*DB$5/$CS$5)*$DA$4</f>
        <v>#DIV/0!</v>
      </c>
      <c r="DC38" s="165" t="e">
        <f>(Tabla2926[[#This Row],[Columna4]]*DC$5/$CS$5)*$DA$4</f>
        <v>#DIV/0!</v>
      </c>
      <c r="DD38" s="165" t="e">
        <f>(Tabla2926[[#This Row],[Columna4]]*DD$5/$CS$5)*$DA$4</f>
        <v>#DIV/0!</v>
      </c>
      <c r="DE38" s="165" t="e">
        <f>(Tabla2926[[#This Row],[Columna4]]*DE$5/$CS$5)*$DA$4</f>
        <v>#DIV/0!</v>
      </c>
      <c r="DF38" s="165" t="e">
        <f>(Tabla2926[[#This Row],[Columna4]]*DF$5/$CS$5)*$DA$4</f>
        <v>#DIV/0!</v>
      </c>
      <c r="DG38" s="165" t="e">
        <f>(Tabla2926[[#This Row],[Columna4]]*DG$5/$CS$5)*$DA$4</f>
        <v>#DIV/0!</v>
      </c>
      <c r="DH38" s="165" t="e">
        <f>(Tabla2926[[#This Row],[Columna4]]*DH$5/$CS$5)*$DA$4</f>
        <v>#DIV/0!</v>
      </c>
      <c r="DI38" s="165" t="e">
        <f>(Tabla2926[[#This Row],[Columna4]]*DI$5/$CS$5)*$DA$4</f>
        <v>#DIV/0!</v>
      </c>
      <c r="DJ38" s="165" t="e">
        <f>(Tabla2926[[#This Row],[Columna4]]*DJ$5/$CS$5)*$DA$4</f>
        <v>#DIV/0!</v>
      </c>
      <c r="DK38" s="165" t="e">
        <f>(Tabla2926[[#This Row],[Columna4]]*DK$5/$CS$5)*$DA$4</f>
        <v>#DIV/0!</v>
      </c>
      <c r="DL38" s="165" t="e">
        <f>(Tabla2926[[#This Row],[Columna4]]*DL$5/$CS$5)*$DA$4</f>
        <v>#DIV/0!</v>
      </c>
      <c r="DM38" s="165" t="e">
        <f>(Tabla2926[[#This Row],[Columna4]]*DM$5/$CS$5)*$DA$4</f>
        <v>#DIV/0!</v>
      </c>
      <c r="DO38" s="254"/>
      <c r="DP38" s="254"/>
      <c r="DQ38" s="253" t="e">
        <f>$X$36</f>
        <v>#DIV/0!</v>
      </c>
      <c r="DR38" s="95" t="str">
        <f>Tabla2[[#This Row],[Columna1]]</f>
        <v>C31</v>
      </c>
      <c r="DS38" s="165" t="e">
        <f>Tabla29268[[#This Row],[Columna3]]/7</f>
        <v>#DIV/0!</v>
      </c>
      <c r="DT38" s="165" t="e">
        <f>Tabla29268[[#This Row],[Columna4]]/4.2</f>
        <v>#DIV/0!</v>
      </c>
      <c r="DU38" s="165" t="e">
        <f>Tabla2926[[#This Row],[Columna16]]</f>
        <v>#DIV/0!</v>
      </c>
      <c r="DV38" s="165" t="e">
        <f>(Tabla29268[[#This Row],[Columna4]]*DV$5/$DM$5)*$DU$4</f>
        <v>#DIV/0!</v>
      </c>
      <c r="DW38" s="165" t="e">
        <f>(Tabla29268[[#This Row],[Columna4]]*DW$5/$DM$5)*$DU$4</f>
        <v>#DIV/0!</v>
      </c>
      <c r="DX38" s="165" t="e">
        <f>(Tabla29268[[#This Row],[Columna4]]*DX$5/$DM$5)*$DU$4</f>
        <v>#DIV/0!</v>
      </c>
      <c r="DY38" s="165" t="e">
        <f>(Tabla29268[[#This Row],[Columna4]]*DY$5/$DM$5)*$DU$4</f>
        <v>#DIV/0!</v>
      </c>
      <c r="DZ38" s="165" t="e">
        <f>(Tabla29268[[#This Row],[Columna4]]*DZ$5/$DM$5)*$DU$4</f>
        <v>#DIV/0!</v>
      </c>
      <c r="EA38" s="165" t="e">
        <f>(Tabla29268[[#This Row],[Columna4]]*EA$5/$DM$5)*$DU$4</f>
        <v>#DIV/0!</v>
      </c>
      <c r="EB38" s="165" t="e">
        <f>(Tabla29268[[#This Row],[Columna4]]*EB$5/$DM$5)*$DU$4</f>
        <v>#DIV/0!</v>
      </c>
      <c r="EC38" s="165" t="e">
        <f>(Tabla29268[[#This Row],[Columna4]]*EC$5/$DM$5)*$DU$4</f>
        <v>#DIV/0!</v>
      </c>
      <c r="ED38" s="165" t="e">
        <f>(Tabla29268[[#This Row],[Columna4]]*ED$5/$DM$5)*$DU$4</f>
        <v>#DIV/0!</v>
      </c>
      <c r="EE38" s="165" t="e">
        <f>(Tabla29268[[#This Row],[Columna4]]*EE$5/$DM$5)*$DU$4</f>
        <v>#DIV/0!</v>
      </c>
      <c r="EF38" s="165" t="e">
        <f>(Tabla29268[[#This Row],[Columna4]]*EF$5/$DM$5)*$DU$4</f>
        <v>#DIV/0!</v>
      </c>
      <c r="EG38" s="165" t="e">
        <f>(Tabla29268[[#This Row],[Columna4]]*EG$5/$DM$5)*$DU$4</f>
        <v>#DIV/0!</v>
      </c>
      <c r="EI38" s="255" t="s">
        <v>228</v>
      </c>
      <c r="EJ38" s="257" t="s">
        <v>229</v>
      </c>
      <c r="EK38" s="258">
        <f t="shared" si="212"/>
        <v>0</v>
      </c>
      <c r="EL38" s="258">
        <f t="shared" si="212"/>
        <v>0</v>
      </c>
      <c r="EM38" s="258">
        <f t="shared" si="212"/>
        <v>0</v>
      </c>
      <c r="EN38" s="258">
        <f t="shared" si="212"/>
        <v>0</v>
      </c>
      <c r="EO38" s="258">
        <f t="shared" si="212"/>
        <v>0</v>
      </c>
      <c r="EP38" s="258">
        <f t="shared" si="212"/>
        <v>0</v>
      </c>
      <c r="EQ38" s="258">
        <f t="shared" si="212"/>
        <v>0</v>
      </c>
      <c r="ER38" s="258">
        <f t="shared" si="212"/>
        <v>0</v>
      </c>
      <c r="ES38" s="258">
        <f t="shared" si="212"/>
        <v>0</v>
      </c>
      <c r="ET38" s="258">
        <f t="shared" si="212"/>
        <v>0</v>
      </c>
      <c r="EU38" s="258">
        <f t="shared" si="212"/>
        <v>0</v>
      </c>
      <c r="EV38" s="258">
        <f t="shared" si="212"/>
        <v>0</v>
      </c>
      <c r="EW38" s="221">
        <f t="shared" si="197"/>
        <v>0</v>
      </c>
      <c r="EX38" s="123" t="e">
        <f t="shared" si="198"/>
        <v>#DIV/0!</v>
      </c>
      <c r="FA38" s="184" t="s">
        <v>113</v>
      </c>
      <c r="FB38" s="185" t="e">
        <f>FB37*$EX$7</f>
        <v>#DIV/0!</v>
      </c>
      <c r="FC38" s="185" t="e">
        <f t="shared" ref="FC38:FM38" si="216">FC37*$EX$7</f>
        <v>#DIV/0!</v>
      </c>
      <c r="FD38" s="185" t="e">
        <f t="shared" si="216"/>
        <v>#DIV/0!</v>
      </c>
      <c r="FE38" s="185" t="e">
        <f t="shared" si="216"/>
        <v>#DIV/0!</v>
      </c>
      <c r="FF38" s="185" t="e">
        <f t="shared" si="216"/>
        <v>#DIV/0!</v>
      </c>
      <c r="FG38" s="185" t="e">
        <f t="shared" si="216"/>
        <v>#DIV/0!</v>
      </c>
      <c r="FH38" s="185" t="e">
        <f t="shared" si="216"/>
        <v>#DIV/0!</v>
      </c>
      <c r="FI38" s="185" t="e">
        <f t="shared" si="216"/>
        <v>#DIV/0!</v>
      </c>
      <c r="FJ38" s="185" t="e">
        <f t="shared" si="216"/>
        <v>#DIV/0!</v>
      </c>
      <c r="FK38" s="185" t="e">
        <f t="shared" si="216"/>
        <v>#DIV/0!</v>
      </c>
      <c r="FL38" s="185" t="e">
        <f t="shared" si="216"/>
        <v>#DIV/0!</v>
      </c>
      <c r="FM38" s="185" t="e">
        <f t="shared" si="216"/>
        <v>#DIV/0!</v>
      </c>
      <c r="FN38" s="171" t="e">
        <f t="shared" ref="FN38:FN41" si="217">SUM(FB38:FM38)</f>
        <v>#DIV/0!</v>
      </c>
      <c r="FO38" s="338">
        <v>2.5000000000000001E-2</v>
      </c>
      <c r="FQ38" s="103">
        <f>FQ36+1</f>
        <v>27</v>
      </c>
      <c r="FR38" s="211" t="s">
        <v>230</v>
      </c>
      <c r="FS38" s="212" t="e">
        <f t="shared" ref="FS38:GC38" si="218">EK177+EL126-FS34</f>
        <v>#DIV/0!</v>
      </c>
      <c r="FT38" s="212" t="e">
        <f t="shared" si="218"/>
        <v>#DIV/0!</v>
      </c>
      <c r="FU38" s="212" t="e">
        <f t="shared" si="218"/>
        <v>#DIV/0!</v>
      </c>
      <c r="FV38" s="212" t="e">
        <f t="shared" si="218"/>
        <v>#DIV/0!</v>
      </c>
      <c r="FW38" s="212" t="e">
        <f t="shared" si="218"/>
        <v>#DIV/0!</v>
      </c>
      <c r="FX38" s="212" t="e">
        <f t="shared" si="218"/>
        <v>#DIV/0!</v>
      </c>
      <c r="FY38" s="212" t="e">
        <f t="shared" si="218"/>
        <v>#DIV/0!</v>
      </c>
      <c r="FZ38" s="212" t="e">
        <f t="shared" si="218"/>
        <v>#DIV/0!</v>
      </c>
      <c r="GA38" s="212" t="e">
        <f t="shared" si="218"/>
        <v>#DIV/0!</v>
      </c>
      <c r="GB38" s="212" t="e">
        <f t="shared" si="218"/>
        <v>#DIV/0!</v>
      </c>
      <c r="GC38" s="212" t="e">
        <f t="shared" si="218"/>
        <v>#DIV/0!</v>
      </c>
      <c r="GD38" s="212" t="e">
        <f>EV177-GD34</f>
        <v>#DIV/0!</v>
      </c>
      <c r="GE38" s="188" t="e">
        <f>SUM(FS38:GD38)</f>
        <v>#DIV/0!</v>
      </c>
      <c r="GF38" s="189" t="e">
        <f t="shared" si="55"/>
        <v>#DIV/0!</v>
      </c>
      <c r="GI38" s="40" t="s">
        <v>656</v>
      </c>
      <c r="GJ38" s="41">
        <v>0</v>
      </c>
      <c r="GK38" s="42">
        <f t="shared" si="91"/>
        <v>0</v>
      </c>
      <c r="GL38" s="43">
        <f t="shared" si="92"/>
        <v>0</v>
      </c>
      <c r="GM38" s="44">
        <v>1</v>
      </c>
      <c r="GN38" s="343">
        <v>0</v>
      </c>
      <c r="GO38" s="45"/>
      <c r="GR38" s="268"/>
      <c r="GS38" s="240"/>
      <c r="GT38" s="229"/>
      <c r="GU38" s="240"/>
      <c r="GV38" s="229"/>
      <c r="GW38" s="240"/>
      <c r="GX38" s="229"/>
      <c r="GY38" s="240"/>
      <c r="GZ38" s="229"/>
      <c r="HA38" s="240"/>
      <c r="HB38" s="229"/>
      <c r="HC38" s="240"/>
      <c r="HD38" s="229"/>
      <c r="HE38" s="240"/>
      <c r="HF38" s="229"/>
      <c r="HG38" s="240"/>
      <c r="HH38" s="229"/>
      <c r="HI38" s="240"/>
      <c r="HJ38" s="229"/>
      <c r="HK38" s="240"/>
      <c r="HL38" s="229"/>
      <c r="HM38" s="240"/>
      <c r="HN38" s="229"/>
      <c r="HO38" s="240"/>
      <c r="HP38" s="229"/>
      <c r="HQ38" s="150"/>
      <c r="HR38" s="229"/>
    </row>
    <row r="39" spans="3:226" ht="14.4" customHeight="1" x14ac:dyDescent="0.3">
      <c r="R39" s="251">
        <f t="shared" si="5"/>
        <v>0</v>
      </c>
      <c r="S39" s="251">
        <f t="shared" si="6"/>
        <v>0</v>
      </c>
      <c r="T39" s="251">
        <f t="shared" si="7"/>
        <v>0</v>
      </c>
      <c r="U39" s="251">
        <f t="shared" si="8"/>
        <v>0</v>
      </c>
      <c r="V39" s="252" t="s">
        <v>613</v>
      </c>
      <c r="W39" s="160">
        <f t="shared" si="9"/>
        <v>0</v>
      </c>
      <c r="X39" s="253" t="e">
        <f t="shared" si="2"/>
        <v>#DIV/0!</v>
      </c>
      <c r="Y39" s="254"/>
      <c r="Z39" s="254"/>
      <c r="AA39" s="332">
        <v>0</v>
      </c>
      <c r="AB39" s="335">
        <v>0</v>
      </c>
      <c r="AC39" s="163"/>
      <c r="AM39" s="254"/>
      <c r="AN39" s="254"/>
      <c r="AO39" s="253" t="e">
        <f>$X$37</f>
        <v>#DIV/0!</v>
      </c>
      <c r="AP39" s="95" t="str">
        <f t="shared" si="19"/>
        <v>C32</v>
      </c>
      <c r="AQ39" s="165">
        <f t="shared" si="20"/>
        <v>0</v>
      </c>
      <c r="AR39" s="165">
        <f t="shared" si="20"/>
        <v>0</v>
      </c>
      <c r="AS39" s="165">
        <f t="shared" si="20"/>
        <v>0</v>
      </c>
      <c r="AT39" s="165">
        <f t="shared" si="21"/>
        <v>0</v>
      </c>
      <c r="AU39" s="165">
        <f t="shared" si="22"/>
        <v>0</v>
      </c>
      <c r="AV39" s="165">
        <f t="shared" si="23"/>
        <v>0</v>
      </c>
      <c r="AW39" s="165">
        <f t="shared" si="24"/>
        <v>0</v>
      </c>
      <c r="AX39" s="165">
        <f t="shared" si="25"/>
        <v>0</v>
      </c>
      <c r="AY39" s="165">
        <f t="shared" si="26"/>
        <v>0</v>
      </c>
      <c r="AZ39" s="165">
        <f t="shared" si="27"/>
        <v>0</v>
      </c>
      <c r="BA39" s="165">
        <f t="shared" si="28"/>
        <v>0</v>
      </c>
      <c r="BB39" s="165">
        <f t="shared" si="29"/>
        <v>0</v>
      </c>
      <c r="BC39" s="165">
        <f t="shared" si="30"/>
        <v>0</v>
      </c>
      <c r="BD39" s="165">
        <f t="shared" si="31"/>
        <v>0</v>
      </c>
      <c r="BE39" s="165">
        <f t="shared" si="32"/>
        <v>0</v>
      </c>
      <c r="BG39" s="254"/>
      <c r="BH39" s="254"/>
      <c r="BI39" s="253" t="e">
        <f>$X$37</f>
        <v>#DIV/0!</v>
      </c>
      <c r="BJ39" s="95" t="str">
        <f>Tabla2[[#This Row],[Columna1]]</f>
        <v>C32</v>
      </c>
      <c r="BK39" s="165">
        <f>Tabla29[[#This Row],[Columna3]]/7</f>
        <v>0</v>
      </c>
      <c r="BL39" s="165">
        <f>Tabla29[[#This Row],[Columna4]]/4.2</f>
        <v>0</v>
      </c>
      <c r="BM39" s="165">
        <f>Tabla2[[#This Row],[Columna16]]</f>
        <v>0</v>
      </c>
      <c r="BN39" s="165" t="e">
        <f>(Tabla29[[#This Row],[Columna4]]*BN$5/$BE$5)*$BM$4</f>
        <v>#DIV/0!</v>
      </c>
      <c r="BO39" s="165" t="e">
        <f>(Tabla29[[#This Row],[Columna4]]*BO$5/$BE$5)*$BM$4</f>
        <v>#DIV/0!</v>
      </c>
      <c r="BP39" s="165" t="e">
        <f>(Tabla29[[#This Row],[Columna4]]*BP$5/$BE$5)*$BM$4</f>
        <v>#DIV/0!</v>
      </c>
      <c r="BQ39" s="165" t="e">
        <f>(Tabla29[[#This Row],[Columna4]]*BQ$5/$BE$5)*$BM$4</f>
        <v>#DIV/0!</v>
      </c>
      <c r="BR39" s="165" t="e">
        <f>(Tabla29[[#This Row],[Columna4]]*BR$5/$BE$5)*$BM$4</f>
        <v>#DIV/0!</v>
      </c>
      <c r="BS39" s="165" t="e">
        <f>(Tabla29[[#This Row],[Columna4]]*BS$5/$BE$5)*$BM$4</f>
        <v>#DIV/0!</v>
      </c>
      <c r="BT39" s="165" t="e">
        <f>(Tabla29[[#This Row],[Columna4]]*BT$5/$BE$5)*$BM$4</f>
        <v>#DIV/0!</v>
      </c>
      <c r="BU39" s="165" t="e">
        <f>(Tabla29[[#This Row],[Columna4]]*BU$5/$BE$5)*$BM$4</f>
        <v>#DIV/0!</v>
      </c>
      <c r="BV39" s="165" t="e">
        <f>(Tabla29[[#This Row],[Columna4]]*BV$5/$BE$5)*$BM$4</f>
        <v>#DIV/0!</v>
      </c>
      <c r="BW39" s="165" t="e">
        <f>(Tabla29[[#This Row],[Columna4]]*BW$5/$BE$5)*$BM$4</f>
        <v>#DIV/0!</v>
      </c>
      <c r="BX39" s="165" t="e">
        <f>(Tabla29[[#This Row],[Columna4]]*BX$5/$BE$5)*$BM$4</f>
        <v>#DIV/0!</v>
      </c>
      <c r="BY39" s="165" t="e">
        <f>(Tabla29[[#This Row],[Columna4]]*BY$5/$BE$5)*$BM$4</f>
        <v>#DIV/0!</v>
      </c>
      <c r="CA39" s="254"/>
      <c r="CB39" s="254"/>
      <c r="CC39" s="253" t="e">
        <f>$X$37</f>
        <v>#DIV/0!</v>
      </c>
      <c r="CD39" s="95" t="str">
        <f>Tabla2[[#This Row],[Columna1]]</f>
        <v>C32</v>
      </c>
      <c r="CE39" s="165" t="e">
        <f>Tabla292[[#This Row],[Columna3]]/7</f>
        <v>#DIV/0!</v>
      </c>
      <c r="CF39" s="165" t="e">
        <f>Tabla292[[#This Row],[Columna4]]/4.2</f>
        <v>#DIV/0!</v>
      </c>
      <c r="CG39" s="165" t="e">
        <f>Tabla29[[#This Row],[Columna16]]</f>
        <v>#DIV/0!</v>
      </c>
      <c r="CH39" s="165" t="e">
        <f>(Tabla292[[#This Row],[Columna4]]*CH$5/$BY$5)*$CG$4</f>
        <v>#DIV/0!</v>
      </c>
      <c r="CI39" s="165" t="e">
        <f>(Tabla292[[#This Row],[Columna4]]*CI$5/$BY$5)*$CG$4</f>
        <v>#DIV/0!</v>
      </c>
      <c r="CJ39" s="165" t="e">
        <f>(Tabla292[[#This Row],[Columna4]]*CJ$5/$BY$5)*$CG$4</f>
        <v>#DIV/0!</v>
      </c>
      <c r="CK39" s="165" t="e">
        <f>(Tabla292[[#This Row],[Columna4]]*CK$5/$BY$5)*$CG$4</f>
        <v>#DIV/0!</v>
      </c>
      <c r="CL39" s="165" t="e">
        <f>(Tabla292[[#This Row],[Columna4]]*CL$5/$BY$5)*$CG$4</f>
        <v>#DIV/0!</v>
      </c>
      <c r="CM39" s="165" t="e">
        <f>(Tabla292[[#This Row],[Columna4]]*CM$5/$BY$5)*$CG$4</f>
        <v>#DIV/0!</v>
      </c>
      <c r="CN39" s="165" t="e">
        <f>(Tabla292[[#This Row],[Columna4]]*CN$5/$BY$5)*$CG$4</f>
        <v>#DIV/0!</v>
      </c>
      <c r="CO39" s="165" t="e">
        <f>(Tabla292[[#This Row],[Columna4]]*CO$5/$BY$5)*$CG$4</f>
        <v>#DIV/0!</v>
      </c>
      <c r="CP39" s="165" t="e">
        <f>(Tabla292[[#This Row],[Columna4]]*CP$5/$BY$5)*$CG$4</f>
        <v>#DIV/0!</v>
      </c>
      <c r="CQ39" s="165" t="e">
        <f>(Tabla292[[#This Row],[Columna4]]*CQ$5/$BY$5)*$CG$4</f>
        <v>#DIV/0!</v>
      </c>
      <c r="CR39" s="165" t="e">
        <f>(Tabla292[[#This Row],[Columna4]]*CR$5/$BY$5)*$CG$4</f>
        <v>#DIV/0!</v>
      </c>
      <c r="CS39" s="165" t="e">
        <f>(Tabla292[[#This Row],[Columna4]]*CS$5/$BY$5)*$CG$4</f>
        <v>#DIV/0!</v>
      </c>
      <c r="CU39" s="254"/>
      <c r="CV39" s="254"/>
      <c r="CW39" s="253" t="e">
        <f>$X$37</f>
        <v>#DIV/0!</v>
      </c>
      <c r="CX39" s="95" t="str">
        <f>Tabla2[[#This Row],[Columna1]]</f>
        <v>C32</v>
      </c>
      <c r="CY39" s="165" t="e">
        <f>Tabla2926[[#This Row],[Columna3]]/7</f>
        <v>#DIV/0!</v>
      </c>
      <c r="CZ39" s="165" t="e">
        <f>Tabla2926[[#This Row],[Columna4]]/4.2</f>
        <v>#DIV/0!</v>
      </c>
      <c r="DA39" s="165" t="e">
        <f>Tabla292[[#This Row],[Columna16]]</f>
        <v>#DIV/0!</v>
      </c>
      <c r="DB39" s="165" t="e">
        <f>(Tabla2926[[#This Row],[Columna4]]*DB$5/$CS$5)*$DA$4</f>
        <v>#DIV/0!</v>
      </c>
      <c r="DC39" s="165" t="e">
        <f>(Tabla2926[[#This Row],[Columna4]]*DC$5/$CS$5)*$DA$4</f>
        <v>#DIV/0!</v>
      </c>
      <c r="DD39" s="165" t="e">
        <f>(Tabla2926[[#This Row],[Columna4]]*DD$5/$CS$5)*$DA$4</f>
        <v>#DIV/0!</v>
      </c>
      <c r="DE39" s="165" t="e">
        <f>(Tabla2926[[#This Row],[Columna4]]*DE$5/$CS$5)*$DA$4</f>
        <v>#DIV/0!</v>
      </c>
      <c r="DF39" s="165" t="e">
        <f>(Tabla2926[[#This Row],[Columna4]]*DF$5/$CS$5)*$DA$4</f>
        <v>#DIV/0!</v>
      </c>
      <c r="DG39" s="165" t="e">
        <f>(Tabla2926[[#This Row],[Columna4]]*DG$5/$CS$5)*$DA$4</f>
        <v>#DIV/0!</v>
      </c>
      <c r="DH39" s="165" t="e">
        <f>(Tabla2926[[#This Row],[Columna4]]*DH$5/$CS$5)*$DA$4</f>
        <v>#DIV/0!</v>
      </c>
      <c r="DI39" s="165" t="e">
        <f>(Tabla2926[[#This Row],[Columna4]]*DI$5/$CS$5)*$DA$4</f>
        <v>#DIV/0!</v>
      </c>
      <c r="DJ39" s="165" t="e">
        <f>(Tabla2926[[#This Row],[Columna4]]*DJ$5/$CS$5)*$DA$4</f>
        <v>#DIV/0!</v>
      </c>
      <c r="DK39" s="165" t="e">
        <f>(Tabla2926[[#This Row],[Columna4]]*DK$5/$CS$5)*$DA$4</f>
        <v>#DIV/0!</v>
      </c>
      <c r="DL39" s="165" t="e">
        <f>(Tabla2926[[#This Row],[Columna4]]*DL$5/$CS$5)*$DA$4</f>
        <v>#DIV/0!</v>
      </c>
      <c r="DM39" s="165" t="e">
        <f>(Tabla2926[[#This Row],[Columna4]]*DM$5/$CS$5)*$DA$4</f>
        <v>#DIV/0!</v>
      </c>
      <c r="DO39" s="254"/>
      <c r="DP39" s="254"/>
      <c r="DQ39" s="253" t="e">
        <f>$X$37</f>
        <v>#DIV/0!</v>
      </c>
      <c r="DR39" s="95" t="str">
        <f>Tabla2[[#This Row],[Columna1]]</f>
        <v>C32</v>
      </c>
      <c r="DS39" s="165" t="e">
        <f>Tabla29268[[#This Row],[Columna3]]/7</f>
        <v>#DIV/0!</v>
      </c>
      <c r="DT39" s="165" t="e">
        <f>Tabla29268[[#This Row],[Columna4]]/4.2</f>
        <v>#DIV/0!</v>
      </c>
      <c r="DU39" s="165" t="e">
        <f>Tabla2926[[#This Row],[Columna16]]</f>
        <v>#DIV/0!</v>
      </c>
      <c r="DV39" s="165" t="e">
        <f>(Tabla29268[[#This Row],[Columna4]]*DV$5/$DM$5)*$DU$4</f>
        <v>#DIV/0!</v>
      </c>
      <c r="DW39" s="165" t="e">
        <f>(Tabla29268[[#This Row],[Columna4]]*DW$5/$DM$5)*$DU$4</f>
        <v>#DIV/0!</v>
      </c>
      <c r="DX39" s="165" t="e">
        <f>(Tabla29268[[#This Row],[Columna4]]*DX$5/$DM$5)*$DU$4</f>
        <v>#DIV/0!</v>
      </c>
      <c r="DY39" s="165" t="e">
        <f>(Tabla29268[[#This Row],[Columna4]]*DY$5/$DM$5)*$DU$4</f>
        <v>#DIV/0!</v>
      </c>
      <c r="DZ39" s="165" t="e">
        <f>(Tabla29268[[#This Row],[Columna4]]*DZ$5/$DM$5)*$DU$4</f>
        <v>#DIV/0!</v>
      </c>
      <c r="EA39" s="165" t="e">
        <f>(Tabla29268[[#This Row],[Columna4]]*EA$5/$DM$5)*$DU$4</f>
        <v>#DIV/0!</v>
      </c>
      <c r="EB39" s="165" t="e">
        <f>(Tabla29268[[#This Row],[Columna4]]*EB$5/$DM$5)*$DU$4</f>
        <v>#DIV/0!</v>
      </c>
      <c r="EC39" s="165" t="e">
        <f>(Tabla29268[[#This Row],[Columna4]]*EC$5/$DM$5)*$DU$4</f>
        <v>#DIV/0!</v>
      </c>
      <c r="ED39" s="165" t="e">
        <f>(Tabla29268[[#This Row],[Columna4]]*ED$5/$DM$5)*$DU$4</f>
        <v>#DIV/0!</v>
      </c>
      <c r="EE39" s="165" t="e">
        <f>(Tabla29268[[#This Row],[Columna4]]*EE$5/$DM$5)*$DU$4</f>
        <v>#DIV/0!</v>
      </c>
      <c r="EF39" s="165" t="e">
        <f>(Tabla29268[[#This Row],[Columna4]]*EF$5/$DM$5)*$DU$4</f>
        <v>#DIV/0!</v>
      </c>
      <c r="EG39" s="165" t="e">
        <f>(Tabla29268[[#This Row],[Columna4]]*EG$5/$DM$5)*$DU$4</f>
        <v>#DIV/0!</v>
      </c>
      <c r="EI39" s="255" t="s">
        <v>231</v>
      </c>
      <c r="EJ39" s="257" t="s">
        <v>232</v>
      </c>
      <c r="EK39" s="258">
        <f t="shared" si="212"/>
        <v>0</v>
      </c>
      <c r="EL39" s="258">
        <f t="shared" si="212"/>
        <v>0</v>
      </c>
      <c r="EM39" s="258">
        <f t="shared" si="212"/>
        <v>0</v>
      </c>
      <c r="EN39" s="258">
        <f t="shared" si="212"/>
        <v>0</v>
      </c>
      <c r="EO39" s="258">
        <f t="shared" si="212"/>
        <v>0</v>
      </c>
      <c r="EP39" s="258">
        <f t="shared" si="212"/>
        <v>0</v>
      </c>
      <c r="EQ39" s="258">
        <f t="shared" si="212"/>
        <v>0</v>
      </c>
      <c r="ER39" s="258">
        <f t="shared" si="212"/>
        <v>0</v>
      </c>
      <c r="ES39" s="258">
        <f t="shared" si="212"/>
        <v>0</v>
      </c>
      <c r="ET39" s="258">
        <f t="shared" si="212"/>
        <v>0</v>
      </c>
      <c r="EU39" s="258">
        <f t="shared" si="212"/>
        <v>0</v>
      </c>
      <c r="EV39" s="258">
        <f t="shared" si="212"/>
        <v>0</v>
      </c>
      <c r="EW39" s="221">
        <f t="shared" si="197"/>
        <v>0</v>
      </c>
      <c r="EX39" s="123" t="e">
        <f t="shared" si="198"/>
        <v>#DIV/0!</v>
      </c>
      <c r="FA39" s="169" t="s">
        <v>118</v>
      </c>
      <c r="FB39" s="170" t="e">
        <f>FB37-FB38</f>
        <v>#DIV/0!</v>
      </c>
      <c r="FC39" s="170" t="e">
        <f t="shared" ref="FC39:FM39" si="219">FC37-FC38</f>
        <v>#DIV/0!</v>
      </c>
      <c r="FD39" s="170" t="e">
        <f t="shared" si="219"/>
        <v>#DIV/0!</v>
      </c>
      <c r="FE39" s="170" t="e">
        <f t="shared" si="219"/>
        <v>#DIV/0!</v>
      </c>
      <c r="FF39" s="170" t="e">
        <f t="shared" si="219"/>
        <v>#DIV/0!</v>
      </c>
      <c r="FG39" s="170" t="e">
        <f t="shared" si="219"/>
        <v>#DIV/0!</v>
      </c>
      <c r="FH39" s="170" t="e">
        <f t="shared" si="219"/>
        <v>#DIV/0!</v>
      </c>
      <c r="FI39" s="170" t="e">
        <f t="shared" si="219"/>
        <v>#DIV/0!</v>
      </c>
      <c r="FJ39" s="170" t="e">
        <f t="shared" si="219"/>
        <v>#DIV/0!</v>
      </c>
      <c r="FK39" s="170" t="e">
        <f t="shared" si="219"/>
        <v>#DIV/0!</v>
      </c>
      <c r="FL39" s="170" t="e">
        <f t="shared" si="219"/>
        <v>#DIV/0!</v>
      </c>
      <c r="FM39" s="170" t="e">
        <f t="shared" si="219"/>
        <v>#DIV/0!</v>
      </c>
      <c r="FN39" s="171" t="e">
        <f t="shared" si="217"/>
        <v>#DIV/0!</v>
      </c>
      <c r="FO39" s="124" t="e">
        <f t="shared" ref="FO39:FO41" si="220">FN39/$FN$6</f>
        <v>#DIV/0!</v>
      </c>
      <c r="FP39" s="124" t="e">
        <f>FN39/FN8-1</f>
        <v>#DIV/0!</v>
      </c>
      <c r="FQ39" s="103"/>
      <c r="FR39" s="269" t="s">
        <v>233</v>
      </c>
      <c r="FS39" s="173" t="e">
        <f t="shared" ref="FS39:GE39" si="221">FS15+FS19+FS33+FS37</f>
        <v>#DIV/0!</v>
      </c>
      <c r="FT39" s="173" t="e">
        <f t="shared" si="221"/>
        <v>#DIV/0!</v>
      </c>
      <c r="FU39" s="173" t="e">
        <f t="shared" si="221"/>
        <v>#DIV/0!</v>
      </c>
      <c r="FV39" s="173" t="e">
        <f t="shared" si="221"/>
        <v>#DIV/0!</v>
      </c>
      <c r="FW39" s="173" t="e">
        <f t="shared" si="221"/>
        <v>#DIV/0!</v>
      </c>
      <c r="FX39" s="173" t="e">
        <f t="shared" si="221"/>
        <v>#DIV/0!</v>
      </c>
      <c r="FY39" s="173" t="e">
        <f t="shared" si="221"/>
        <v>#DIV/0!</v>
      </c>
      <c r="FZ39" s="173" t="e">
        <f t="shared" si="221"/>
        <v>#DIV/0!</v>
      </c>
      <c r="GA39" s="173" t="e">
        <f t="shared" si="221"/>
        <v>#DIV/0!</v>
      </c>
      <c r="GB39" s="173" t="e">
        <f t="shared" si="221"/>
        <v>#DIV/0!</v>
      </c>
      <c r="GC39" s="173" t="e">
        <f t="shared" si="221"/>
        <v>#DIV/0!</v>
      </c>
      <c r="GD39" s="173" t="e">
        <f t="shared" si="221"/>
        <v>#DIV/0!</v>
      </c>
      <c r="GE39" s="173" t="e">
        <f t="shared" si="221"/>
        <v>#DIV/0!</v>
      </c>
      <c r="GF39" s="174" t="e">
        <f t="shared" si="55"/>
        <v>#DIV/0!</v>
      </c>
      <c r="GI39" s="40" t="s">
        <v>657</v>
      </c>
      <c r="GJ39" s="41">
        <v>0</v>
      </c>
      <c r="GK39" s="42">
        <f t="shared" si="91"/>
        <v>0</v>
      </c>
      <c r="GL39" s="43">
        <f t="shared" si="92"/>
        <v>0</v>
      </c>
      <c r="GM39" s="44">
        <v>1</v>
      </c>
      <c r="GN39" s="343">
        <v>0</v>
      </c>
      <c r="GO39" s="45"/>
      <c r="GR39" s="266" t="s">
        <v>234</v>
      </c>
      <c r="GS39" s="191" t="e">
        <f>GS17-GS37</f>
        <v>#DIV/0!</v>
      </c>
      <c r="GT39" s="213" t="e">
        <f>GS39/GS$9</f>
        <v>#DIV/0!</v>
      </c>
      <c r="GU39" s="191" t="e">
        <f t="shared" ref="GU39" si="222">GU17-GU37</f>
        <v>#DIV/0!</v>
      </c>
      <c r="GV39" s="213" t="e">
        <f t="shared" ref="GV39" si="223">GU39/GU$9</f>
        <v>#DIV/0!</v>
      </c>
      <c r="GW39" s="191" t="e">
        <f t="shared" ref="GW39" si="224">GW17-GW37</f>
        <v>#DIV/0!</v>
      </c>
      <c r="GX39" s="213" t="e">
        <f t="shared" ref="GX39" si="225">GW39/GW$9</f>
        <v>#DIV/0!</v>
      </c>
      <c r="GY39" s="191" t="e">
        <f t="shared" ref="GY39" si="226">GY17-GY37</f>
        <v>#DIV/0!</v>
      </c>
      <c r="GZ39" s="213" t="e">
        <f t="shared" ref="GZ39" si="227">GY39/GY$9</f>
        <v>#DIV/0!</v>
      </c>
      <c r="HA39" s="191" t="e">
        <f t="shared" ref="HA39" si="228">HA17-HA37</f>
        <v>#DIV/0!</v>
      </c>
      <c r="HB39" s="213" t="e">
        <f t="shared" ref="HB39" si="229">HA39/HA$9</f>
        <v>#DIV/0!</v>
      </c>
      <c r="HC39" s="191" t="e">
        <f t="shared" ref="HC39" si="230">HC17-HC37</f>
        <v>#DIV/0!</v>
      </c>
      <c r="HD39" s="213" t="e">
        <f t="shared" ref="HD39" si="231">HC39/HC$9</f>
        <v>#DIV/0!</v>
      </c>
      <c r="HE39" s="191" t="e">
        <f t="shared" ref="HE39" si="232">HE17-HE37</f>
        <v>#DIV/0!</v>
      </c>
      <c r="HF39" s="213" t="e">
        <f t="shared" ref="HF39" si="233">HE39/HE$9</f>
        <v>#DIV/0!</v>
      </c>
      <c r="HG39" s="191" t="e">
        <f t="shared" ref="HG39" si="234">HG17-HG37</f>
        <v>#DIV/0!</v>
      </c>
      <c r="HH39" s="213" t="e">
        <f t="shared" ref="HH39" si="235">HG39/HG$9</f>
        <v>#DIV/0!</v>
      </c>
      <c r="HI39" s="191" t="e">
        <f t="shared" ref="HI39" si="236">HI17-HI37</f>
        <v>#DIV/0!</v>
      </c>
      <c r="HJ39" s="213" t="e">
        <f t="shared" ref="HJ39" si="237">HI39/HI$9</f>
        <v>#DIV/0!</v>
      </c>
      <c r="HK39" s="191" t="e">
        <f t="shared" ref="HK39" si="238">HK17-HK37</f>
        <v>#DIV/0!</v>
      </c>
      <c r="HL39" s="213" t="e">
        <f t="shared" ref="HL39" si="239">HK39/HK$9</f>
        <v>#DIV/0!</v>
      </c>
      <c r="HM39" s="191" t="e">
        <f t="shared" ref="HM39" si="240">HM17-HM37</f>
        <v>#DIV/0!</v>
      </c>
      <c r="HN39" s="213" t="e">
        <f t="shared" ref="HN39" si="241">HM39/HM$9</f>
        <v>#DIV/0!</v>
      </c>
      <c r="HO39" s="191" t="e">
        <f t="shared" ref="HO39" si="242">HO17-HO37</f>
        <v>#DIV/0!</v>
      </c>
      <c r="HP39" s="213" t="e">
        <f t="shared" ref="HP39:HR39" si="243">HO39/HO$9</f>
        <v>#DIV/0!</v>
      </c>
      <c r="HQ39" s="193" t="e">
        <f>HQ17-HQ37</f>
        <v>#DIV/0!</v>
      </c>
      <c r="HR39" s="213" t="e">
        <f t="shared" si="243"/>
        <v>#DIV/0!</v>
      </c>
    </row>
    <row r="40" spans="3:226" ht="14.4" customHeight="1" x14ac:dyDescent="0.3">
      <c r="R40" s="270">
        <f t="shared" si="5"/>
        <v>0</v>
      </c>
      <c r="S40" s="270">
        <f t="shared" si="6"/>
        <v>0</v>
      </c>
      <c r="T40" s="270">
        <f t="shared" si="7"/>
        <v>0</v>
      </c>
      <c r="U40" s="270">
        <f t="shared" si="8"/>
        <v>0</v>
      </c>
      <c r="V40" s="271" t="s">
        <v>614</v>
      </c>
      <c r="W40" s="160">
        <f t="shared" si="9"/>
        <v>0</v>
      </c>
      <c r="X40" s="272" t="e">
        <f t="shared" si="2"/>
        <v>#DIV/0!</v>
      </c>
      <c r="Y40" s="273" t="e">
        <f>SUM(X40:X48)</f>
        <v>#DIV/0!</v>
      </c>
      <c r="Z40" s="273" t="s">
        <v>235</v>
      </c>
      <c r="AA40" s="332">
        <v>0</v>
      </c>
      <c r="AB40" s="335">
        <v>0</v>
      </c>
      <c r="AC40" s="163"/>
      <c r="AM40" s="254"/>
      <c r="AN40" s="254"/>
      <c r="AO40" s="253" t="e">
        <f>$X$38</f>
        <v>#DIV/0!</v>
      </c>
      <c r="AP40" s="95" t="str">
        <f t="shared" si="19"/>
        <v>C33</v>
      </c>
      <c r="AQ40" s="165">
        <f t="shared" si="20"/>
        <v>0</v>
      </c>
      <c r="AR40" s="165">
        <f t="shared" si="20"/>
        <v>0</v>
      </c>
      <c r="AS40" s="165">
        <f t="shared" si="20"/>
        <v>0</v>
      </c>
      <c r="AT40" s="165">
        <f t="shared" si="21"/>
        <v>0</v>
      </c>
      <c r="AU40" s="165">
        <f t="shared" si="22"/>
        <v>0</v>
      </c>
      <c r="AV40" s="165">
        <f t="shared" si="23"/>
        <v>0</v>
      </c>
      <c r="AW40" s="165">
        <f t="shared" si="24"/>
        <v>0</v>
      </c>
      <c r="AX40" s="165">
        <f t="shared" si="25"/>
        <v>0</v>
      </c>
      <c r="AY40" s="165">
        <f t="shared" si="26"/>
        <v>0</v>
      </c>
      <c r="AZ40" s="165">
        <f t="shared" si="27"/>
        <v>0</v>
      </c>
      <c r="BA40" s="165">
        <f t="shared" si="28"/>
        <v>0</v>
      </c>
      <c r="BB40" s="165">
        <f t="shared" si="29"/>
        <v>0</v>
      </c>
      <c r="BC40" s="165">
        <f t="shared" si="30"/>
        <v>0</v>
      </c>
      <c r="BD40" s="165">
        <f t="shared" si="31"/>
        <v>0</v>
      </c>
      <c r="BE40" s="165">
        <f t="shared" si="32"/>
        <v>0</v>
      </c>
      <c r="BG40" s="254"/>
      <c r="BH40" s="254"/>
      <c r="BI40" s="253" t="e">
        <f>$X$38</f>
        <v>#DIV/0!</v>
      </c>
      <c r="BJ40" s="95" t="str">
        <f>Tabla2[[#This Row],[Columna1]]</f>
        <v>C33</v>
      </c>
      <c r="BK40" s="165">
        <f>Tabla29[[#This Row],[Columna3]]/7</f>
        <v>0</v>
      </c>
      <c r="BL40" s="165">
        <f>Tabla29[[#This Row],[Columna4]]/4.2</f>
        <v>0</v>
      </c>
      <c r="BM40" s="165">
        <f>Tabla2[[#This Row],[Columna16]]</f>
        <v>0</v>
      </c>
      <c r="BN40" s="165" t="e">
        <f>(Tabla29[[#This Row],[Columna4]]*BN$5/$BE$5)*$BM$4</f>
        <v>#DIV/0!</v>
      </c>
      <c r="BO40" s="165" t="e">
        <f>(Tabla29[[#This Row],[Columna4]]*BO$5/$BE$5)*$BM$4</f>
        <v>#DIV/0!</v>
      </c>
      <c r="BP40" s="165" t="e">
        <f>(Tabla29[[#This Row],[Columna4]]*BP$5/$BE$5)*$BM$4</f>
        <v>#DIV/0!</v>
      </c>
      <c r="BQ40" s="165" t="e">
        <f>(Tabla29[[#This Row],[Columna4]]*BQ$5/$BE$5)*$BM$4</f>
        <v>#DIV/0!</v>
      </c>
      <c r="BR40" s="165" t="e">
        <f>(Tabla29[[#This Row],[Columna4]]*BR$5/$BE$5)*$BM$4</f>
        <v>#DIV/0!</v>
      </c>
      <c r="BS40" s="165" t="e">
        <f>(Tabla29[[#This Row],[Columna4]]*BS$5/$BE$5)*$BM$4</f>
        <v>#DIV/0!</v>
      </c>
      <c r="BT40" s="165" t="e">
        <f>(Tabla29[[#This Row],[Columna4]]*BT$5/$BE$5)*$BM$4</f>
        <v>#DIV/0!</v>
      </c>
      <c r="BU40" s="165" t="e">
        <f>(Tabla29[[#This Row],[Columna4]]*BU$5/$BE$5)*$BM$4</f>
        <v>#DIV/0!</v>
      </c>
      <c r="BV40" s="165" t="e">
        <f>(Tabla29[[#This Row],[Columna4]]*BV$5/$BE$5)*$BM$4</f>
        <v>#DIV/0!</v>
      </c>
      <c r="BW40" s="165" t="e">
        <f>(Tabla29[[#This Row],[Columna4]]*BW$5/$BE$5)*$BM$4</f>
        <v>#DIV/0!</v>
      </c>
      <c r="BX40" s="165" t="e">
        <f>(Tabla29[[#This Row],[Columna4]]*BX$5/$BE$5)*$BM$4</f>
        <v>#DIV/0!</v>
      </c>
      <c r="BY40" s="165" t="e">
        <f>(Tabla29[[#This Row],[Columna4]]*BY$5/$BE$5)*$BM$4</f>
        <v>#DIV/0!</v>
      </c>
      <c r="CA40" s="254"/>
      <c r="CB40" s="254"/>
      <c r="CC40" s="253" t="e">
        <f>$X$38</f>
        <v>#DIV/0!</v>
      </c>
      <c r="CD40" s="95" t="str">
        <f>Tabla2[[#This Row],[Columna1]]</f>
        <v>C33</v>
      </c>
      <c r="CE40" s="165" t="e">
        <f>Tabla292[[#This Row],[Columna3]]/7</f>
        <v>#DIV/0!</v>
      </c>
      <c r="CF40" s="165" t="e">
        <f>Tabla292[[#This Row],[Columna4]]/4.2</f>
        <v>#DIV/0!</v>
      </c>
      <c r="CG40" s="165" t="e">
        <f>Tabla29[[#This Row],[Columna16]]</f>
        <v>#DIV/0!</v>
      </c>
      <c r="CH40" s="165" t="e">
        <f>(Tabla292[[#This Row],[Columna4]]*CH$5/$BY$5)*$CG$4</f>
        <v>#DIV/0!</v>
      </c>
      <c r="CI40" s="165" t="e">
        <f>(Tabla292[[#This Row],[Columna4]]*CI$5/$BY$5)*$CG$4</f>
        <v>#DIV/0!</v>
      </c>
      <c r="CJ40" s="165" t="e">
        <f>(Tabla292[[#This Row],[Columna4]]*CJ$5/$BY$5)*$CG$4</f>
        <v>#DIV/0!</v>
      </c>
      <c r="CK40" s="165" t="e">
        <f>(Tabla292[[#This Row],[Columna4]]*CK$5/$BY$5)*$CG$4</f>
        <v>#DIV/0!</v>
      </c>
      <c r="CL40" s="165" t="e">
        <f>(Tabla292[[#This Row],[Columna4]]*CL$5/$BY$5)*$CG$4</f>
        <v>#DIV/0!</v>
      </c>
      <c r="CM40" s="165" t="e">
        <f>(Tabla292[[#This Row],[Columna4]]*CM$5/$BY$5)*$CG$4</f>
        <v>#DIV/0!</v>
      </c>
      <c r="CN40" s="165" t="e">
        <f>(Tabla292[[#This Row],[Columna4]]*CN$5/$BY$5)*$CG$4</f>
        <v>#DIV/0!</v>
      </c>
      <c r="CO40" s="165" t="e">
        <f>(Tabla292[[#This Row],[Columna4]]*CO$5/$BY$5)*$CG$4</f>
        <v>#DIV/0!</v>
      </c>
      <c r="CP40" s="165" t="e">
        <f>(Tabla292[[#This Row],[Columna4]]*CP$5/$BY$5)*$CG$4</f>
        <v>#DIV/0!</v>
      </c>
      <c r="CQ40" s="165" t="e">
        <f>(Tabla292[[#This Row],[Columna4]]*CQ$5/$BY$5)*$CG$4</f>
        <v>#DIV/0!</v>
      </c>
      <c r="CR40" s="165" t="e">
        <f>(Tabla292[[#This Row],[Columna4]]*CR$5/$BY$5)*$CG$4</f>
        <v>#DIV/0!</v>
      </c>
      <c r="CS40" s="165" t="e">
        <f>(Tabla292[[#This Row],[Columna4]]*CS$5/$BY$5)*$CG$4</f>
        <v>#DIV/0!</v>
      </c>
      <c r="CU40" s="254"/>
      <c r="CV40" s="254"/>
      <c r="CW40" s="253" t="e">
        <f>$X$38</f>
        <v>#DIV/0!</v>
      </c>
      <c r="CX40" s="95" t="str">
        <f>Tabla2[[#This Row],[Columna1]]</f>
        <v>C33</v>
      </c>
      <c r="CY40" s="165" t="e">
        <f>Tabla2926[[#This Row],[Columna3]]/7</f>
        <v>#DIV/0!</v>
      </c>
      <c r="CZ40" s="165" t="e">
        <f>Tabla2926[[#This Row],[Columna4]]/4.2</f>
        <v>#DIV/0!</v>
      </c>
      <c r="DA40" s="165" t="e">
        <f>Tabla292[[#This Row],[Columna16]]</f>
        <v>#DIV/0!</v>
      </c>
      <c r="DB40" s="165" t="e">
        <f>(Tabla2926[[#This Row],[Columna4]]*DB$5/$CS$5)*$DA$4</f>
        <v>#DIV/0!</v>
      </c>
      <c r="DC40" s="165" t="e">
        <f>(Tabla2926[[#This Row],[Columna4]]*DC$5/$CS$5)*$DA$4</f>
        <v>#DIV/0!</v>
      </c>
      <c r="DD40" s="165" t="e">
        <f>(Tabla2926[[#This Row],[Columna4]]*DD$5/$CS$5)*$DA$4</f>
        <v>#DIV/0!</v>
      </c>
      <c r="DE40" s="165" t="e">
        <f>(Tabla2926[[#This Row],[Columna4]]*DE$5/$CS$5)*$DA$4</f>
        <v>#DIV/0!</v>
      </c>
      <c r="DF40" s="165" t="e">
        <f>(Tabla2926[[#This Row],[Columna4]]*DF$5/$CS$5)*$DA$4</f>
        <v>#DIV/0!</v>
      </c>
      <c r="DG40" s="165" t="e">
        <f>(Tabla2926[[#This Row],[Columna4]]*DG$5/$CS$5)*$DA$4</f>
        <v>#DIV/0!</v>
      </c>
      <c r="DH40" s="165" t="e">
        <f>(Tabla2926[[#This Row],[Columna4]]*DH$5/$CS$5)*$DA$4</f>
        <v>#DIV/0!</v>
      </c>
      <c r="DI40" s="165" t="e">
        <f>(Tabla2926[[#This Row],[Columna4]]*DI$5/$CS$5)*$DA$4</f>
        <v>#DIV/0!</v>
      </c>
      <c r="DJ40" s="165" t="e">
        <f>(Tabla2926[[#This Row],[Columna4]]*DJ$5/$CS$5)*$DA$4</f>
        <v>#DIV/0!</v>
      </c>
      <c r="DK40" s="165" t="e">
        <f>(Tabla2926[[#This Row],[Columna4]]*DK$5/$CS$5)*$DA$4</f>
        <v>#DIV/0!</v>
      </c>
      <c r="DL40" s="165" t="e">
        <f>(Tabla2926[[#This Row],[Columna4]]*DL$5/$CS$5)*$DA$4</f>
        <v>#DIV/0!</v>
      </c>
      <c r="DM40" s="165" t="e">
        <f>(Tabla2926[[#This Row],[Columna4]]*DM$5/$CS$5)*$DA$4</f>
        <v>#DIV/0!</v>
      </c>
      <c r="DO40" s="254"/>
      <c r="DP40" s="254"/>
      <c r="DQ40" s="253" t="e">
        <f>$X$38</f>
        <v>#DIV/0!</v>
      </c>
      <c r="DR40" s="95" t="str">
        <f>Tabla2[[#This Row],[Columna1]]</f>
        <v>C33</v>
      </c>
      <c r="DS40" s="165" t="e">
        <f>Tabla29268[[#This Row],[Columna3]]/7</f>
        <v>#DIV/0!</v>
      </c>
      <c r="DT40" s="165" t="e">
        <f>Tabla29268[[#This Row],[Columna4]]/4.2</f>
        <v>#DIV/0!</v>
      </c>
      <c r="DU40" s="165" t="e">
        <f>Tabla2926[[#This Row],[Columna16]]</f>
        <v>#DIV/0!</v>
      </c>
      <c r="DV40" s="165" t="e">
        <f>(Tabla29268[[#This Row],[Columna4]]*DV$5/$DM$5)*$DU$4</f>
        <v>#DIV/0!</v>
      </c>
      <c r="DW40" s="165" t="e">
        <f>(Tabla29268[[#This Row],[Columna4]]*DW$5/$DM$5)*$DU$4</f>
        <v>#DIV/0!</v>
      </c>
      <c r="DX40" s="165" t="e">
        <f>(Tabla29268[[#This Row],[Columna4]]*DX$5/$DM$5)*$DU$4</f>
        <v>#DIV/0!</v>
      </c>
      <c r="DY40" s="165" t="e">
        <f>(Tabla29268[[#This Row],[Columna4]]*DY$5/$DM$5)*$DU$4</f>
        <v>#DIV/0!</v>
      </c>
      <c r="DZ40" s="165" t="e">
        <f>(Tabla29268[[#This Row],[Columna4]]*DZ$5/$DM$5)*$DU$4</f>
        <v>#DIV/0!</v>
      </c>
      <c r="EA40" s="165" t="e">
        <f>(Tabla29268[[#This Row],[Columna4]]*EA$5/$DM$5)*$DU$4</f>
        <v>#DIV/0!</v>
      </c>
      <c r="EB40" s="165" t="e">
        <f>(Tabla29268[[#This Row],[Columna4]]*EB$5/$DM$5)*$DU$4</f>
        <v>#DIV/0!</v>
      </c>
      <c r="EC40" s="165" t="e">
        <f>(Tabla29268[[#This Row],[Columna4]]*EC$5/$DM$5)*$DU$4</f>
        <v>#DIV/0!</v>
      </c>
      <c r="ED40" s="165" t="e">
        <f>(Tabla29268[[#This Row],[Columna4]]*ED$5/$DM$5)*$DU$4</f>
        <v>#DIV/0!</v>
      </c>
      <c r="EE40" s="165" t="e">
        <f>(Tabla29268[[#This Row],[Columna4]]*EE$5/$DM$5)*$DU$4</f>
        <v>#DIV/0!</v>
      </c>
      <c r="EF40" s="165" t="e">
        <f>(Tabla29268[[#This Row],[Columna4]]*EF$5/$DM$5)*$DU$4</f>
        <v>#DIV/0!</v>
      </c>
      <c r="EG40" s="165" t="e">
        <f>(Tabla29268[[#This Row],[Columna4]]*EG$5/$DM$5)*$DU$4</f>
        <v>#DIV/0!</v>
      </c>
      <c r="EI40" s="255" t="s">
        <v>236</v>
      </c>
      <c r="EJ40" s="257" t="s">
        <v>237</v>
      </c>
      <c r="EK40" s="258">
        <f t="shared" si="212"/>
        <v>0</v>
      </c>
      <c r="EL40" s="258">
        <f t="shared" si="212"/>
        <v>0</v>
      </c>
      <c r="EM40" s="258">
        <f t="shared" si="212"/>
        <v>0</v>
      </c>
      <c r="EN40" s="258">
        <f t="shared" si="212"/>
        <v>0</v>
      </c>
      <c r="EO40" s="258">
        <f t="shared" si="212"/>
        <v>0</v>
      </c>
      <c r="EP40" s="258">
        <f t="shared" si="212"/>
        <v>0</v>
      </c>
      <c r="EQ40" s="258">
        <f t="shared" si="212"/>
        <v>0</v>
      </c>
      <c r="ER40" s="258">
        <f t="shared" si="212"/>
        <v>0</v>
      </c>
      <c r="ES40" s="258">
        <f t="shared" si="212"/>
        <v>0</v>
      </c>
      <c r="ET40" s="258">
        <f t="shared" si="212"/>
        <v>0</v>
      </c>
      <c r="EU40" s="258">
        <f t="shared" si="212"/>
        <v>0</v>
      </c>
      <c r="EV40" s="258">
        <f t="shared" si="212"/>
        <v>0</v>
      </c>
      <c r="EW40" s="221">
        <f t="shared" si="197"/>
        <v>0</v>
      </c>
      <c r="EX40" s="123" t="e">
        <f t="shared" si="198"/>
        <v>#DIV/0!</v>
      </c>
      <c r="FA40" s="184" t="s">
        <v>122</v>
      </c>
      <c r="FB40" s="185" t="e">
        <f>$EK$380*FB37</f>
        <v>#DIV/0!</v>
      </c>
      <c r="FC40" s="185" t="e">
        <f>$EL$380*FC37</f>
        <v>#DIV/0!</v>
      </c>
      <c r="FD40" s="185" t="e">
        <f>$EM$380*FD37</f>
        <v>#DIV/0!</v>
      </c>
      <c r="FE40" s="185" t="e">
        <f>$EN$380*FE37</f>
        <v>#DIV/0!</v>
      </c>
      <c r="FF40" s="185" t="e">
        <f>$EO$380*FF37</f>
        <v>#DIV/0!</v>
      </c>
      <c r="FG40" s="185" t="e">
        <f>$EP$380*FG37</f>
        <v>#DIV/0!</v>
      </c>
      <c r="FH40" s="185" t="e">
        <f>$EQ$380*FH37</f>
        <v>#DIV/0!</v>
      </c>
      <c r="FI40" s="185" t="e">
        <f>$ER$380*FI37</f>
        <v>#DIV/0!</v>
      </c>
      <c r="FJ40" s="185" t="e">
        <f>$ES$380*FJ37</f>
        <v>#DIV/0!</v>
      </c>
      <c r="FK40" s="185" t="e">
        <f>$ET$380*FK37</f>
        <v>#DIV/0!</v>
      </c>
      <c r="FL40" s="185" t="e">
        <f>$EU$380*FL37</f>
        <v>#DIV/0!</v>
      </c>
      <c r="FM40" s="185" t="e">
        <f>$EV$380*FM37</f>
        <v>#DIV/0!</v>
      </c>
      <c r="FN40" s="171" t="e">
        <f t="shared" si="217"/>
        <v>#DIV/0!</v>
      </c>
      <c r="FO40" s="124" t="e">
        <f t="shared" si="220"/>
        <v>#DIV/0!</v>
      </c>
      <c r="FQ40" s="103"/>
      <c r="FR40" s="269" t="s">
        <v>238</v>
      </c>
      <c r="FS40" s="274" t="e">
        <f t="shared" ref="FS40:GE40" si="244">FS7-FS10-FS15-FS19-FS33-FS37</f>
        <v>#DIV/0!</v>
      </c>
      <c r="FT40" s="274" t="e">
        <f t="shared" si="244"/>
        <v>#DIV/0!</v>
      </c>
      <c r="FU40" s="274" t="e">
        <f t="shared" si="244"/>
        <v>#DIV/0!</v>
      </c>
      <c r="FV40" s="274" t="e">
        <f t="shared" si="244"/>
        <v>#DIV/0!</v>
      </c>
      <c r="FW40" s="274" t="e">
        <f t="shared" si="244"/>
        <v>#DIV/0!</v>
      </c>
      <c r="FX40" s="274" t="e">
        <f t="shared" si="244"/>
        <v>#DIV/0!</v>
      </c>
      <c r="FY40" s="274" t="e">
        <f t="shared" si="244"/>
        <v>#DIV/0!</v>
      </c>
      <c r="FZ40" s="274" t="e">
        <f t="shared" si="244"/>
        <v>#DIV/0!</v>
      </c>
      <c r="GA40" s="274" t="e">
        <f t="shared" si="244"/>
        <v>#DIV/0!</v>
      </c>
      <c r="GB40" s="274" t="e">
        <f t="shared" si="244"/>
        <v>#DIV/0!</v>
      </c>
      <c r="GC40" s="274" t="e">
        <f t="shared" si="244"/>
        <v>#DIV/0!</v>
      </c>
      <c r="GD40" s="274" t="e">
        <f t="shared" si="244"/>
        <v>#DIV/0!</v>
      </c>
      <c r="GE40" s="274" t="e">
        <f t="shared" si="244"/>
        <v>#DIV/0!</v>
      </c>
      <c r="GF40" s="189" t="e">
        <f t="shared" si="55"/>
        <v>#DIV/0!</v>
      </c>
      <c r="GI40" s="40" t="s">
        <v>658</v>
      </c>
      <c r="GJ40" s="41">
        <v>0</v>
      </c>
      <c r="GK40" s="42">
        <f t="shared" si="91"/>
        <v>0</v>
      </c>
      <c r="GL40" s="43">
        <f t="shared" si="92"/>
        <v>0</v>
      </c>
      <c r="GM40" s="44">
        <v>1</v>
      </c>
      <c r="GN40" s="343">
        <v>0</v>
      </c>
      <c r="GO40" s="45"/>
      <c r="GR40" s="145"/>
      <c r="GS40" s="175"/>
      <c r="GT40" s="147"/>
      <c r="GU40" s="175"/>
      <c r="GV40" s="147"/>
      <c r="GW40" s="175"/>
      <c r="GX40" s="147"/>
      <c r="GY40" s="175"/>
      <c r="GZ40" s="147"/>
      <c r="HA40" s="175"/>
      <c r="HB40" s="147"/>
      <c r="HC40" s="175"/>
      <c r="HD40" s="147"/>
      <c r="HE40" s="175"/>
      <c r="HF40" s="147"/>
      <c r="HG40" s="175"/>
      <c r="HH40" s="147"/>
      <c r="HI40" s="175"/>
      <c r="HJ40" s="147"/>
      <c r="HK40" s="175"/>
      <c r="HL40" s="147"/>
      <c r="HM40" s="175"/>
      <c r="HN40" s="147"/>
      <c r="HO40" s="175"/>
      <c r="HP40" s="147"/>
      <c r="HQ40" s="150"/>
      <c r="HR40" s="147"/>
    </row>
    <row r="41" spans="3:226" ht="14.4" customHeight="1" x14ac:dyDescent="0.3">
      <c r="R41" s="270">
        <f t="shared" si="5"/>
        <v>0</v>
      </c>
      <c r="S41" s="270">
        <f t="shared" si="6"/>
        <v>0</v>
      </c>
      <c r="T41" s="270">
        <f t="shared" si="7"/>
        <v>0</v>
      </c>
      <c r="U41" s="270">
        <f t="shared" si="8"/>
        <v>0</v>
      </c>
      <c r="V41" s="271" t="s">
        <v>615</v>
      </c>
      <c r="W41" s="160">
        <f t="shared" si="9"/>
        <v>0</v>
      </c>
      <c r="X41" s="272" t="e">
        <f t="shared" si="2"/>
        <v>#DIV/0!</v>
      </c>
      <c r="Y41" s="273"/>
      <c r="Z41" s="273"/>
      <c r="AA41" s="332">
        <v>0</v>
      </c>
      <c r="AB41" s="335">
        <v>0</v>
      </c>
      <c r="AC41" s="163"/>
      <c r="AM41" s="254"/>
      <c r="AN41" s="254"/>
      <c r="AO41" s="253" t="e">
        <f>$X$39</f>
        <v>#DIV/0!</v>
      </c>
      <c r="AP41" s="95" t="str">
        <f t="shared" si="19"/>
        <v>C34</v>
      </c>
      <c r="AQ41" s="165">
        <f t="shared" si="20"/>
        <v>0</v>
      </c>
      <c r="AR41" s="165">
        <f t="shared" si="20"/>
        <v>0</v>
      </c>
      <c r="AS41" s="165">
        <f t="shared" si="20"/>
        <v>0</v>
      </c>
      <c r="AT41" s="165">
        <f t="shared" si="21"/>
        <v>0</v>
      </c>
      <c r="AU41" s="165">
        <f t="shared" si="22"/>
        <v>0</v>
      </c>
      <c r="AV41" s="165">
        <f t="shared" si="23"/>
        <v>0</v>
      </c>
      <c r="AW41" s="165">
        <f t="shared" si="24"/>
        <v>0</v>
      </c>
      <c r="AX41" s="165">
        <f t="shared" si="25"/>
        <v>0</v>
      </c>
      <c r="AY41" s="165">
        <f t="shared" si="26"/>
        <v>0</v>
      </c>
      <c r="AZ41" s="165">
        <f t="shared" si="27"/>
        <v>0</v>
      </c>
      <c r="BA41" s="165">
        <f t="shared" si="28"/>
        <v>0</v>
      </c>
      <c r="BB41" s="165">
        <f t="shared" si="29"/>
        <v>0</v>
      </c>
      <c r="BC41" s="165">
        <f t="shared" si="30"/>
        <v>0</v>
      </c>
      <c r="BD41" s="165">
        <f t="shared" si="31"/>
        <v>0</v>
      </c>
      <c r="BE41" s="165">
        <f t="shared" si="32"/>
        <v>0</v>
      </c>
      <c r="BG41" s="254"/>
      <c r="BH41" s="254"/>
      <c r="BI41" s="253" t="e">
        <f>$X$39</f>
        <v>#DIV/0!</v>
      </c>
      <c r="BJ41" s="95" t="str">
        <f>Tabla2[[#This Row],[Columna1]]</f>
        <v>C34</v>
      </c>
      <c r="BK41" s="165">
        <f>Tabla29[[#This Row],[Columna3]]/7</f>
        <v>0</v>
      </c>
      <c r="BL41" s="165">
        <f>Tabla29[[#This Row],[Columna4]]/4.2</f>
        <v>0</v>
      </c>
      <c r="BM41" s="165">
        <f>Tabla2[[#This Row],[Columna16]]</f>
        <v>0</v>
      </c>
      <c r="BN41" s="165" t="e">
        <f>(Tabla29[[#This Row],[Columna4]]*BN$5/$BE$5)*$BM$4</f>
        <v>#DIV/0!</v>
      </c>
      <c r="BO41" s="165" t="e">
        <f>(Tabla29[[#This Row],[Columna4]]*BO$5/$BE$5)*$BM$4</f>
        <v>#DIV/0!</v>
      </c>
      <c r="BP41" s="165" t="e">
        <f>(Tabla29[[#This Row],[Columna4]]*BP$5/$BE$5)*$BM$4</f>
        <v>#DIV/0!</v>
      </c>
      <c r="BQ41" s="165" t="e">
        <f>(Tabla29[[#This Row],[Columna4]]*BQ$5/$BE$5)*$BM$4</f>
        <v>#DIV/0!</v>
      </c>
      <c r="BR41" s="165" t="e">
        <f>(Tabla29[[#This Row],[Columna4]]*BR$5/$BE$5)*$BM$4</f>
        <v>#DIV/0!</v>
      </c>
      <c r="BS41" s="165" t="e">
        <f>(Tabla29[[#This Row],[Columna4]]*BS$5/$BE$5)*$BM$4</f>
        <v>#DIV/0!</v>
      </c>
      <c r="BT41" s="165" t="e">
        <f>(Tabla29[[#This Row],[Columna4]]*BT$5/$BE$5)*$BM$4</f>
        <v>#DIV/0!</v>
      </c>
      <c r="BU41" s="165" t="e">
        <f>(Tabla29[[#This Row],[Columna4]]*BU$5/$BE$5)*$BM$4</f>
        <v>#DIV/0!</v>
      </c>
      <c r="BV41" s="165" t="e">
        <f>(Tabla29[[#This Row],[Columna4]]*BV$5/$BE$5)*$BM$4</f>
        <v>#DIV/0!</v>
      </c>
      <c r="BW41" s="165" t="e">
        <f>(Tabla29[[#This Row],[Columna4]]*BW$5/$BE$5)*$BM$4</f>
        <v>#DIV/0!</v>
      </c>
      <c r="BX41" s="165" t="e">
        <f>(Tabla29[[#This Row],[Columna4]]*BX$5/$BE$5)*$BM$4</f>
        <v>#DIV/0!</v>
      </c>
      <c r="BY41" s="165" t="e">
        <f>(Tabla29[[#This Row],[Columna4]]*BY$5/$BE$5)*$BM$4</f>
        <v>#DIV/0!</v>
      </c>
      <c r="CA41" s="254"/>
      <c r="CB41" s="254"/>
      <c r="CC41" s="253" t="e">
        <f>$X$39</f>
        <v>#DIV/0!</v>
      </c>
      <c r="CD41" s="95" t="str">
        <f>Tabla2[[#This Row],[Columna1]]</f>
        <v>C34</v>
      </c>
      <c r="CE41" s="165" t="e">
        <f>Tabla292[[#This Row],[Columna3]]/7</f>
        <v>#DIV/0!</v>
      </c>
      <c r="CF41" s="165" t="e">
        <f>Tabla292[[#This Row],[Columna4]]/4.2</f>
        <v>#DIV/0!</v>
      </c>
      <c r="CG41" s="165" t="e">
        <f>Tabla29[[#This Row],[Columna16]]</f>
        <v>#DIV/0!</v>
      </c>
      <c r="CH41" s="165" t="e">
        <f>(Tabla292[[#This Row],[Columna4]]*CH$5/$BY$5)*$CG$4</f>
        <v>#DIV/0!</v>
      </c>
      <c r="CI41" s="165" t="e">
        <f>(Tabla292[[#This Row],[Columna4]]*CI$5/$BY$5)*$CG$4</f>
        <v>#DIV/0!</v>
      </c>
      <c r="CJ41" s="165" t="e">
        <f>(Tabla292[[#This Row],[Columna4]]*CJ$5/$BY$5)*$CG$4</f>
        <v>#DIV/0!</v>
      </c>
      <c r="CK41" s="165" t="e">
        <f>(Tabla292[[#This Row],[Columna4]]*CK$5/$BY$5)*$CG$4</f>
        <v>#DIV/0!</v>
      </c>
      <c r="CL41" s="165" t="e">
        <f>(Tabla292[[#This Row],[Columna4]]*CL$5/$BY$5)*$CG$4</f>
        <v>#DIV/0!</v>
      </c>
      <c r="CM41" s="165" t="e">
        <f>(Tabla292[[#This Row],[Columna4]]*CM$5/$BY$5)*$CG$4</f>
        <v>#DIV/0!</v>
      </c>
      <c r="CN41" s="165" t="e">
        <f>(Tabla292[[#This Row],[Columna4]]*CN$5/$BY$5)*$CG$4</f>
        <v>#DIV/0!</v>
      </c>
      <c r="CO41" s="165" t="e">
        <f>(Tabla292[[#This Row],[Columna4]]*CO$5/$BY$5)*$CG$4</f>
        <v>#DIV/0!</v>
      </c>
      <c r="CP41" s="165" t="e">
        <f>(Tabla292[[#This Row],[Columna4]]*CP$5/$BY$5)*$CG$4</f>
        <v>#DIV/0!</v>
      </c>
      <c r="CQ41" s="165" t="e">
        <f>(Tabla292[[#This Row],[Columna4]]*CQ$5/$BY$5)*$CG$4</f>
        <v>#DIV/0!</v>
      </c>
      <c r="CR41" s="165" t="e">
        <f>(Tabla292[[#This Row],[Columna4]]*CR$5/$BY$5)*$CG$4</f>
        <v>#DIV/0!</v>
      </c>
      <c r="CS41" s="165" t="e">
        <f>(Tabla292[[#This Row],[Columna4]]*CS$5/$BY$5)*$CG$4</f>
        <v>#DIV/0!</v>
      </c>
      <c r="CU41" s="254"/>
      <c r="CV41" s="254"/>
      <c r="CW41" s="253" t="e">
        <f>$X$39</f>
        <v>#DIV/0!</v>
      </c>
      <c r="CX41" s="95" t="str">
        <f>Tabla2[[#This Row],[Columna1]]</f>
        <v>C34</v>
      </c>
      <c r="CY41" s="165" t="e">
        <f>Tabla2926[[#This Row],[Columna3]]/7</f>
        <v>#DIV/0!</v>
      </c>
      <c r="CZ41" s="165" t="e">
        <f>Tabla2926[[#This Row],[Columna4]]/4.2</f>
        <v>#DIV/0!</v>
      </c>
      <c r="DA41" s="165" t="e">
        <f>Tabla292[[#This Row],[Columna16]]</f>
        <v>#DIV/0!</v>
      </c>
      <c r="DB41" s="165" t="e">
        <f>(Tabla2926[[#This Row],[Columna4]]*DB$5/$CS$5)*$DA$4</f>
        <v>#DIV/0!</v>
      </c>
      <c r="DC41" s="165" t="e">
        <f>(Tabla2926[[#This Row],[Columna4]]*DC$5/$CS$5)*$DA$4</f>
        <v>#DIV/0!</v>
      </c>
      <c r="DD41" s="165" t="e">
        <f>(Tabla2926[[#This Row],[Columna4]]*DD$5/$CS$5)*$DA$4</f>
        <v>#DIV/0!</v>
      </c>
      <c r="DE41" s="165" t="e">
        <f>(Tabla2926[[#This Row],[Columna4]]*DE$5/$CS$5)*$DA$4</f>
        <v>#DIV/0!</v>
      </c>
      <c r="DF41" s="165" t="e">
        <f>(Tabla2926[[#This Row],[Columna4]]*DF$5/$CS$5)*$DA$4</f>
        <v>#DIV/0!</v>
      </c>
      <c r="DG41" s="165" t="e">
        <f>(Tabla2926[[#This Row],[Columna4]]*DG$5/$CS$5)*$DA$4</f>
        <v>#DIV/0!</v>
      </c>
      <c r="DH41" s="165" t="e">
        <f>(Tabla2926[[#This Row],[Columna4]]*DH$5/$CS$5)*$DA$4</f>
        <v>#DIV/0!</v>
      </c>
      <c r="DI41" s="165" t="e">
        <f>(Tabla2926[[#This Row],[Columna4]]*DI$5/$CS$5)*$DA$4</f>
        <v>#DIV/0!</v>
      </c>
      <c r="DJ41" s="165" t="e">
        <f>(Tabla2926[[#This Row],[Columna4]]*DJ$5/$CS$5)*$DA$4</f>
        <v>#DIV/0!</v>
      </c>
      <c r="DK41" s="165" t="e">
        <f>(Tabla2926[[#This Row],[Columna4]]*DK$5/$CS$5)*$DA$4</f>
        <v>#DIV/0!</v>
      </c>
      <c r="DL41" s="165" t="e">
        <f>(Tabla2926[[#This Row],[Columna4]]*DL$5/$CS$5)*$DA$4</f>
        <v>#DIV/0!</v>
      </c>
      <c r="DM41" s="165" t="e">
        <f>(Tabla2926[[#This Row],[Columna4]]*DM$5/$CS$5)*$DA$4</f>
        <v>#DIV/0!</v>
      </c>
      <c r="DO41" s="254"/>
      <c r="DP41" s="254"/>
      <c r="DQ41" s="253" t="e">
        <f>$X$39</f>
        <v>#DIV/0!</v>
      </c>
      <c r="DR41" s="95" t="str">
        <f>Tabla2[[#This Row],[Columna1]]</f>
        <v>C34</v>
      </c>
      <c r="DS41" s="165" t="e">
        <f>Tabla29268[[#This Row],[Columna3]]/7</f>
        <v>#DIV/0!</v>
      </c>
      <c r="DT41" s="165" t="e">
        <f>Tabla29268[[#This Row],[Columna4]]/4.2</f>
        <v>#DIV/0!</v>
      </c>
      <c r="DU41" s="165" t="e">
        <f>Tabla2926[[#This Row],[Columna16]]</f>
        <v>#DIV/0!</v>
      </c>
      <c r="DV41" s="165" t="e">
        <f>(Tabla29268[[#This Row],[Columna4]]*DV$5/$DM$5)*$DU$4</f>
        <v>#DIV/0!</v>
      </c>
      <c r="DW41" s="165" t="e">
        <f>(Tabla29268[[#This Row],[Columna4]]*DW$5/$DM$5)*$DU$4</f>
        <v>#DIV/0!</v>
      </c>
      <c r="DX41" s="165" t="e">
        <f>(Tabla29268[[#This Row],[Columna4]]*DX$5/$DM$5)*$DU$4</f>
        <v>#DIV/0!</v>
      </c>
      <c r="DY41" s="165" t="e">
        <f>(Tabla29268[[#This Row],[Columna4]]*DY$5/$DM$5)*$DU$4</f>
        <v>#DIV/0!</v>
      </c>
      <c r="DZ41" s="165" t="e">
        <f>(Tabla29268[[#This Row],[Columna4]]*DZ$5/$DM$5)*$DU$4</f>
        <v>#DIV/0!</v>
      </c>
      <c r="EA41" s="165" t="e">
        <f>(Tabla29268[[#This Row],[Columna4]]*EA$5/$DM$5)*$DU$4</f>
        <v>#DIV/0!</v>
      </c>
      <c r="EB41" s="165" t="e">
        <f>(Tabla29268[[#This Row],[Columna4]]*EB$5/$DM$5)*$DU$4</f>
        <v>#DIV/0!</v>
      </c>
      <c r="EC41" s="165" t="e">
        <f>(Tabla29268[[#This Row],[Columna4]]*EC$5/$DM$5)*$DU$4</f>
        <v>#DIV/0!</v>
      </c>
      <c r="ED41" s="165" t="e">
        <f>(Tabla29268[[#This Row],[Columna4]]*ED$5/$DM$5)*$DU$4</f>
        <v>#DIV/0!</v>
      </c>
      <c r="EE41" s="165" t="e">
        <f>(Tabla29268[[#This Row],[Columna4]]*EE$5/$DM$5)*$DU$4</f>
        <v>#DIV/0!</v>
      </c>
      <c r="EF41" s="165" t="e">
        <f>(Tabla29268[[#This Row],[Columna4]]*EF$5/$DM$5)*$DU$4</f>
        <v>#DIV/0!</v>
      </c>
      <c r="EG41" s="165" t="e">
        <f>(Tabla29268[[#This Row],[Columna4]]*EG$5/$DM$5)*$DU$4</f>
        <v>#DIV/0!</v>
      </c>
      <c r="EI41" s="255" t="s">
        <v>239</v>
      </c>
      <c r="EJ41" s="257" t="s">
        <v>240</v>
      </c>
      <c r="EK41" s="258" t="e">
        <f t="shared" si="212"/>
        <v>#DIV/0!</v>
      </c>
      <c r="EL41" s="258" t="e">
        <f t="shared" si="212"/>
        <v>#DIV/0!</v>
      </c>
      <c r="EM41" s="258" t="e">
        <f t="shared" si="212"/>
        <v>#DIV/0!</v>
      </c>
      <c r="EN41" s="258" t="e">
        <f t="shared" si="212"/>
        <v>#DIV/0!</v>
      </c>
      <c r="EO41" s="258" t="e">
        <f t="shared" si="212"/>
        <v>#DIV/0!</v>
      </c>
      <c r="EP41" s="258" t="e">
        <f t="shared" si="212"/>
        <v>#DIV/0!</v>
      </c>
      <c r="EQ41" s="258" t="e">
        <f t="shared" si="212"/>
        <v>#DIV/0!</v>
      </c>
      <c r="ER41" s="258" t="e">
        <f t="shared" si="212"/>
        <v>#DIV/0!</v>
      </c>
      <c r="ES41" s="258" t="e">
        <f t="shared" si="212"/>
        <v>#DIV/0!</v>
      </c>
      <c r="ET41" s="258" t="e">
        <f t="shared" si="212"/>
        <v>#DIV/0!</v>
      </c>
      <c r="EU41" s="258" t="e">
        <f t="shared" si="212"/>
        <v>#DIV/0!</v>
      </c>
      <c r="EV41" s="258" t="e">
        <f t="shared" si="212"/>
        <v>#DIV/0!</v>
      </c>
      <c r="EW41" s="221" t="e">
        <f t="shared" si="197"/>
        <v>#DIV/0!</v>
      </c>
      <c r="EX41" s="123" t="e">
        <f t="shared" si="198"/>
        <v>#DIV/0!</v>
      </c>
      <c r="FA41" s="169" t="s">
        <v>125</v>
      </c>
      <c r="FB41" s="170" t="e">
        <f>FB39-FB40</f>
        <v>#DIV/0!</v>
      </c>
      <c r="FC41" s="170" t="e">
        <f t="shared" ref="FC41:FM41" si="245">FC39-FC40</f>
        <v>#DIV/0!</v>
      </c>
      <c r="FD41" s="170" t="e">
        <f t="shared" si="245"/>
        <v>#DIV/0!</v>
      </c>
      <c r="FE41" s="170" t="e">
        <f t="shared" si="245"/>
        <v>#DIV/0!</v>
      </c>
      <c r="FF41" s="170" t="e">
        <f t="shared" si="245"/>
        <v>#DIV/0!</v>
      </c>
      <c r="FG41" s="170" t="e">
        <f t="shared" si="245"/>
        <v>#DIV/0!</v>
      </c>
      <c r="FH41" s="170" t="e">
        <f t="shared" si="245"/>
        <v>#DIV/0!</v>
      </c>
      <c r="FI41" s="170" t="e">
        <f t="shared" si="245"/>
        <v>#DIV/0!</v>
      </c>
      <c r="FJ41" s="170" t="e">
        <f t="shared" si="245"/>
        <v>#DIV/0!</v>
      </c>
      <c r="FK41" s="170" t="e">
        <f t="shared" si="245"/>
        <v>#DIV/0!</v>
      </c>
      <c r="FL41" s="170" t="e">
        <f t="shared" si="245"/>
        <v>#DIV/0!</v>
      </c>
      <c r="FM41" s="170" t="e">
        <f t="shared" si="245"/>
        <v>#DIV/0!</v>
      </c>
      <c r="FN41" s="171" t="e">
        <f t="shared" si="217"/>
        <v>#DIV/0!</v>
      </c>
      <c r="FO41" s="124" t="e">
        <f t="shared" si="220"/>
        <v>#DIV/0!</v>
      </c>
      <c r="GE41" s="275"/>
      <c r="GI41" s="40" t="s">
        <v>659</v>
      </c>
      <c r="GJ41" s="41">
        <v>0</v>
      </c>
      <c r="GK41" s="42">
        <f t="shared" si="91"/>
        <v>0</v>
      </c>
      <c r="GL41" s="43">
        <f t="shared" si="92"/>
        <v>0</v>
      </c>
      <c r="GM41" s="44">
        <v>1</v>
      </c>
      <c r="GN41" s="343">
        <v>0</v>
      </c>
      <c r="GO41" s="45"/>
      <c r="GR41" s="145" t="s">
        <v>241</v>
      </c>
      <c r="GS41" s="175" t="e">
        <f>MAX(GS39*30%,GS13*1%)</f>
        <v>#DIV/0!</v>
      </c>
      <c r="GT41" s="213" t="e">
        <f>GS41/GS$9</f>
        <v>#DIV/0!</v>
      </c>
      <c r="GU41" s="175" t="e">
        <f>MAX(GU39*30%,GU13*1%)</f>
        <v>#DIV/0!</v>
      </c>
      <c r="GV41" s="213" t="e">
        <f>GU41/GU$9</f>
        <v>#DIV/0!</v>
      </c>
      <c r="GW41" s="175" t="e">
        <f>MAX(GW39*30%,GW13*1%)</f>
        <v>#DIV/0!</v>
      </c>
      <c r="GX41" s="213" t="e">
        <f>GW41/GW$9</f>
        <v>#DIV/0!</v>
      </c>
      <c r="GY41" s="175" t="e">
        <f>MAX(GY39*30%,GY13*1%)</f>
        <v>#DIV/0!</v>
      </c>
      <c r="GZ41" s="213" t="e">
        <f>GY41/GY$9</f>
        <v>#DIV/0!</v>
      </c>
      <c r="HA41" s="175" t="e">
        <f>MAX(HA39*30%,HA13*1%)</f>
        <v>#DIV/0!</v>
      </c>
      <c r="HB41" s="213" t="e">
        <f>HA41/HA$9</f>
        <v>#DIV/0!</v>
      </c>
      <c r="HC41" s="175" t="e">
        <f>MAX(HC39*30%,HC13*1%)</f>
        <v>#DIV/0!</v>
      </c>
      <c r="HD41" s="213" t="e">
        <f>HC41/HC$9</f>
        <v>#DIV/0!</v>
      </c>
      <c r="HE41" s="175" t="e">
        <f>MAX(HE39*30%,HE13*1%)</f>
        <v>#DIV/0!</v>
      </c>
      <c r="HF41" s="213" t="e">
        <f>HE41/HE$9</f>
        <v>#DIV/0!</v>
      </c>
      <c r="HG41" s="175" t="e">
        <f>MAX(HG39*30%,HG13*1%)</f>
        <v>#DIV/0!</v>
      </c>
      <c r="HH41" s="213" t="e">
        <f>HG41/HG$9</f>
        <v>#DIV/0!</v>
      </c>
      <c r="HI41" s="175" t="e">
        <f>MAX(HI39*30%,HI13*1%)</f>
        <v>#DIV/0!</v>
      </c>
      <c r="HJ41" s="213" t="e">
        <f>HI41/HI$9</f>
        <v>#DIV/0!</v>
      </c>
      <c r="HK41" s="175" t="e">
        <f>MAX(HK39*30%,HK13*1%)</f>
        <v>#DIV/0!</v>
      </c>
      <c r="HL41" s="213" t="e">
        <f>HK41/HK$9</f>
        <v>#DIV/0!</v>
      </c>
      <c r="HM41" s="175" t="e">
        <f>MAX(HM39*30%,HM13*1%)</f>
        <v>#DIV/0!</v>
      </c>
      <c r="HN41" s="213" t="e">
        <f>HM41/HM$9</f>
        <v>#DIV/0!</v>
      </c>
      <c r="HO41" s="175" t="e">
        <f>MAX(HO39*30%,HO13*1%)</f>
        <v>#DIV/0!</v>
      </c>
      <c r="HP41" s="213" t="e">
        <f>HO41/HO$9</f>
        <v>#DIV/0!</v>
      </c>
      <c r="HQ41" s="193" t="e">
        <f>MAX(HQ39*30%,HQ13*1%)</f>
        <v>#DIV/0!</v>
      </c>
      <c r="HR41" s="213" t="e">
        <f>HQ41/HQ$9</f>
        <v>#DIV/0!</v>
      </c>
    </row>
    <row r="42" spans="3:226" ht="14.4" customHeight="1" x14ac:dyDescent="0.3">
      <c r="R42" s="270">
        <f t="shared" si="5"/>
        <v>0</v>
      </c>
      <c r="S42" s="270">
        <f t="shared" si="6"/>
        <v>0</v>
      </c>
      <c r="T42" s="270">
        <f t="shared" si="7"/>
        <v>0</v>
      </c>
      <c r="U42" s="270">
        <f t="shared" si="8"/>
        <v>0</v>
      </c>
      <c r="V42" s="271" t="s">
        <v>616</v>
      </c>
      <c r="W42" s="160">
        <f t="shared" si="9"/>
        <v>0</v>
      </c>
      <c r="X42" s="272" t="e">
        <f t="shared" si="2"/>
        <v>#DIV/0!</v>
      </c>
      <c r="Y42" s="273"/>
      <c r="Z42" s="273"/>
      <c r="AA42" s="332">
        <v>0</v>
      </c>
      <c r="AB42" s="335">
        <v>0</v>
      </c>
      <c r="AC42" s="163"/>
      <c r="AM42" s="273" t="s">
        <v>235</v>
      </c>
      <c r="AN42" s="273" t="e">
        <f>SUM(AO42:AO50)</f>
        <v>#DIV/0!</v>
      </c>
      <c r="AO42" s="272" t="e">
        <f>$X$40</f>
        <v>#DIV/0!</v>
      </c>
      <c r="AP42" s="95" t="str">
        <f t="shared" si="19"/>
        <v>C35</v>
      </c>
      <c r="AQ42" s="165">
        <f t="shared" si="20"/>
        <v>0</v>
      </c>
      <c r="AR42" s="165">
        <f t="shared" si="20"/>
        <v>0</v>
      </c>
      <c r="AS42" s="165">
        <f t="shared" si="20"/>
        <v>0</v>
      </c>
      <c r="AT42" s="165">
        <f t="shared" si="21"/>
        <v>0</v>
      </c>
      <c r="AU42" s="165">
        <f t="shared" si="22"/>
        <v>0</v>
      </c>
      <c r="AV42" s="165">
        <f t="shared" si="23"/>
        <v>0</v>
      </c>
      <c r="AW42" s="165">
        <f t="shared" si="24"/>
        <v>0</v>
      </c>
      <c r="AX42" s="165">
        <f t="shared" si="25"/>
        <v>0</v>
      </c>
      <c r="AY42" s="165">
        <f t="shared" si="26"/>
        <v>0</v>
      </c>
      <c r="AZ42" s="165">
        <f t="shared" si="27"/>
        <v>0</v>
      </c>
      <c r="BA42" s="165">
        <f t="shared" si="28"/>
        <v>0</v>
      </c>
      <c r="BB42" s="165">
        <f t="shared" si="29"/>
        <v>0</v>
      </c>
      <c r="BC42" s="165">
        <f t="shared" si="30"/>
        <v>0</v>
      </c>
      <c r="BD42" s="165">
        <f t="shared" si="31"/>
        <v>0</v>
      </c>
      <c r="BE42" s="165">
        <f t="shared" si="32"/>
        <v>0</v>
      </c>
      <c r="BG42" s="273" t="s">
        <v>235</v>
      </c>
      <c r="BH42" s="273" t="e">
        <f>SUM(BI42:BI50)</f>
        <v>#DIV/0!</v>
      </c>
      <c r="BI42" s="272" t="e">
        <f>$X$40</f>
        <v>#DIV/0!</v>
      </c>
      <c r="BJ42" s="95" t="str">
        <f>Tabla2[[#This Row],[Columna1]]</f>
        <v>C35</v>
      </c>
      <c r="BK42" s="165">
        <f>Tabla29[[#This Row],[Columna3]]/7</f>
        <v>0</v>
      </c>
      <c r="BL42" s="165">
        <f>Tabla29[[#This Row],[Columna4]]/4.2</f>
        <v>0</v>
      </c>
      <c r="BM42" s="165">
        <f>Tabla2[[#This Row],[Columna16]]</f>
        <v>0</v>
      </c>
      <c r="BN42" s="165" t="e">
        <f>(Tabla29[[#This Row],[Columna4]]*BN$5/$BE$5)*$BM$4</f>
        <v>#DIV/0!</v>
      </c>
      <c r="BO42" s="165" t="e">
        <f>(Tabla29[[#This Row],[Columna4]]*BO$5/$BE$5)*$BM$4</f>
        <v>#DIV/0!</v>
      </c>
      <c r="BP42" s="165" t="e">
        <f>(Tabla29[[#This Row],[Columna4]]*BP$5/$BE$5)*$BM$4</f>
        <v>#DIV/0!</v>
      </c>
      <c r="BQ42" s="165" t="e">
        <f>(Tabla29[[#This Row],[Columna4]]*BQ$5/$BE$5)*$BM$4</f>
        <v>#DIV/0!</v>
      </c>
      <c r="BR42" s="165" t="e">
        <f>(Tabla29[[#This Row],[Columna4]]*BR$5/$BE$5)*$BM$4</f>
        <v>#DIV/0!</v>
      </c>
      <c r="BS42" s="165" t="e">
        <f>(Tabla29[[#This Row],[Columna4]]*BS$5/$BE$5)*$BM$4</f>
        <v>#DIV/0!</v>
      </c>
      <c r="BT42" s="165" t="e">
        <f>(Tabla29[[#This Row],[Columna4]]*BT$5/$BE$5)*$BM$4</f>
        <v>#DIV/0!</v>
      </c>
      <c r="BU42" s="165" t="e">
        <f>(Tabla29[[#This Row],[Columna4]]*BU$5/$BE$5)*$BM$4</f>
        <v>#DIV/0!</v>
      </c>
      <c r="BV42" s="165" t="e">
        <f>(Tabla29[[#This Row],[Columna4]]*BV$5/$BE$5)*$BM$4</f>
        <v>#DIV/0!</v>
      </c>
      <c r="BW42" s="165" t="e">
        <f>(Tabla29[[#This Row],[Columna4]]*BW$5/$BE$5)*$BM$4</f>
        <v>#DIV/0!</v>
      </c>
      <c r="BX42" s="165" t="e">
        <f>(Tabla29[[#This Row],[Columna4]]*BX$5/$BE$5)*$BM$4</f>
        <v>#DIV/0!</v>
      </c>
      <c r="BY42" s="165" t="e">
        <f>(Tabla29[[#This Row],[Columna4]]*BY$5/$BE$5)*$BM$4</f>
        <v>#DIV/0!</v>
      </c>
      <c r="CA42" s="273" t="s">
        <v>235</v>
      </c>
      <c r="CB42" s="273" t="e">
        <f>SUM(CC42:CC50)</f>
        <v>#DIV/0!</v>
      </c>
      <c r="CC42" s="272" t="e">
        <f>$X$40</f>
        <v>#DIV/0!</v>
      </c>
      <c r="CD42" s="95" t="str">
        <f>Tabla2[[#This Row],[Columna1]]</f>
        <v>C35</v>
      </c>
      <c r="CE42" s="165" t="e">
        <f>Tabla292[[#This Row],[Columna3]]/7</f>
        <v>#DIV/0!</v>
      </c>
      <c r="CF42" s="165" t="e">
        <f>Tabla292[[#This Row],[Columna4]]/4.2</f>
        <v>#DIV/0!</v>
      </c>
      <c r="CG42" s="165" t="e">
        <f>Tabla29[[#This Row],[Columna16]]</f>
        <v>#DIV/0!</v>
      </c>
      <c r="CH42" s="165" t="e">
        <f>(Tabla292[[#This Row],[Columna4]]*CH$5/$BY$5)*$CG$4</f>
        <v>#DIV/0!</v>
      </c>
      <c r="CI42" s="165" t="e">
        <f>(Tabla292[[#This Row],[Columna4]]*CI$5/$BY$5)*$CG$4</f>
        <v>#DIV/0!</v>
      </c>
      <c r="CJ42" s="165" t="e">
        <f>(Tabla292[[#This Row],[Columna4]]*CJ$5/$BY$5)*$CG$4</f>
        <v>#DIV/0!</v>
      </c>
      <c r="CK42" s="165" t="e">
        <f>(Tabla292[[#This Row],[Columna4]]*CK$5/$BY$5)*$CG$4</f>
        <v>#DIV/0!</v>
      </c>
      <c r="CL42" s="165" t="e">
        <f>(Tabla292[[#This Row],[Columna4]]*CL$5/$BY$5)*$CG$4</f>
        <v>#DIV/0!</v>
      </c>
      <c r="CM42" s="165" t="e">
        <f>(Tabla292[[#This Row],[Columna4]]*CM$5/$BY$5)*$CG$4</f>
        <v>#DIV/0!</v>
      </c>
      <c r="CN42" s="165" t="e">
        <f>(Tabla292[[#This Row],[Columna4]]*CN$5/$BY$5)*$CG$4</f>
        <v>#DIV/0!</v>
      </c>
      <c r="CO42" s="165" t="e">
        <f>(Tabla292[[#This Row],[Columna4]]*CO$5/$BY$5)*$CG$4</f>
        <v>#DIV/0!</v>
      </c>
      <c r="CP42" s="165" t="e">
        <f>(Tabla292[[#This Row],[Columna4]]*CP$5/$BY$5)*$CG$4</f>
        <v>#DIV/0!</v>
      </c>
      <c r="CQ42" s="165" t="e">
        <f>(Tabla292[[#This Row],[Columna4]]*CQ$5/$BY$5)*$CG$4</f>
        <v>#DIV/0!</v>
      </c>
      <c r="CR42" s="165" t="e">
        <f>(Tabla292[[#This Row],[Columna4]]*CR$5/$BY$5)*$CG$4</f>
        <v>#DIV/0!</v>
      </c>
      <c r="CS42" s="165" t="e">
        <f>(Tabla292[[#This Row],[Columna4]]*CS$5/$BY$5)*$CG$4</f>
        <v>#DIV/0!</v>
      </c>
      <c r="CU42" s="273" t="s">
        <v>235</v>
      </c>
      <c r="CV42" s="273" t="e">
        <f>SUM(CW42:CW50)</f>
        <v>#DIV/0!</v>
      </c>
      <c r="CW42" s="272" t="e">
        <f>$X$40</f>
        <v>#DIV/0!</v>
      </c>
      <c r="CX42" s="95" t="str">
        <f>Tabla2[[#This Row],[Columna1]]</f>
        <v>C35</v>
      </c>
      <c r="CY42" s="165" t="e">
        <f>Tabla2926[[#This Row],[Columna3]]/7</f>
        <v>#DIV/0!</v>
      </c>
      <c r="CZ42" s="165" t="e">
        <f>Tabla2926[[#This Row],[Columna4]]/4.2</f>
        <v>#DIV/0!</v>
      </c>
      <c r="DA42" s="165" t="e">
        <f>Tabla292[[#This Row],[Columna16]]</f>
        <v>#DIV/0!</v>
      </c>
      <c r="DB42" s="165" t="e">
        <f>(Tabla2926[[#This Row],[Columna4]]*DB$5/$CS$5)*$DA$4</f>
        <v>#DIV/0!</v>
      </c>
      <c r="DC42" s="165" t="e">
        <f>(Tabla2926[[#This Row],[Columna4]]*DC$5/$CS$5)*$DA$4</f>
        <v>#DIV/0!</v>
      </c>
      <c r="DD42" s="165" t="e">
        <f>(Tabla2926[[#This Row],[Columna4]]*DD$5/$CS$5)*$DA$4</f>
        <v>#DIV/0!</v>
      </c>
      <c r="DE42" s="165" t="e">
        <f>(Tabla2926[[#This Row],[Columna4]]*DE$5/$CS$5)*$DA$4</f>
        <v>#DIV/0!</v>
      </c>
      <c r="DF42" s="165" t="e">
        <f>(Tabla2926[[#This Row],[Columna4]]*DF$5/$CS$5)*$DA$4</f>
        <v>#DIV/0!</v>
      </c>
      <c r="DG42" s="165" t="e">
        <f>(Tabla2926[[#This Row],[Columna4]]*DG$5/$CS$5)*$DA$4</f>
        <v>#DIV/0!</v>
      </c>
      <c r="DH42" s="165" t="e">
        <f>(Tabla2926[[#This Row],[Columna4]]*DH$5/$CS$5)*$DA$4</f>
        <v>#DIV/0!</v>
      </c>
      <c r="DI42" s="165" t="e">
        <f>(Tabla2926[[#This Row],[Columna4]]*DI$5/$CS$5)*$DA$4</f>
        <v>#DIV/0!</v>
      </c>
      <c r="DJ42" s="165" t="e">
        <f>(Tabla2926[[#This Row],[Columna4]]*DJ$5/$CS$5)*$DA$4</f>
        <v>#DIV/0!</v>
      </c>
      <c r="DK42" s="165" t="e">
        <f>(Tabla2926[[#This Row],[Columna4]]*DK$5/$CS$5)*$DA$4</f>
        <v>#DIV/0!</v>
      </c>
      <c r="DL42" s="165" t="e">
        <f>(Tabla2926[[#This Row],[Columna4]]*DL$5/$CS$5)*$DA$4</f>
        <v>#DIV/0!</v>
      </c>
      <c r="DM42" s="165" t="e">
        <f>(Tabla2926[[#This Row],[Columna4]]*DM$5/$CS$5)*$DA$4</f>
        <v>#DIV/0!</v>
      </c>
      <c r="DO42" s="273" t="s">
        <v>235</v>
      </c>
      <c r="DP42" s="273" t="e">
        <f>SUM(DQ42:DQ50)</f>
        <v>#DIV/0!</v>
      </c>
      <c r="DQ42" s="272" t="e">
        <f>$X$40</f>
        <v>#DIV/0!</v>
      </c>
      <c r="DR42" s="95" t="str">
        <f>Tabla2[[#This Row],[Columna1]]</f>
        <v>C35</v>
      </c>
      <c r="DS42" s="165" t="e">
        <f>Tabla29268[[#This Row],[Columna3]]/7</f>
        <v>#DIV/0!</v>
      </c>
      <c r="DT42" s="165" t="e">
        <f>Tabla29268[[#This Row],[Columna4]]/4.2</f>
        <v>#DIV/0!</v>
      </c>
      <c r="DU42" s="165" t="e">
        <f>Tabla2926[[#This Row],[Columna16]]</f>
        <v>#DIV/0!</v>
      </c>
      <c r="DV42" s="165" t="e">
        <f>(Tabla29268[[#This Row],[Columna4]]*DV$5/$DM$5)*$DU$4</f>
        <v>#DIV/0!</v>
      </c>
      <c r="DW42" s="165" t="e">
        <f>(Tabla29268[[#This Row],[Columna4]]*DW$5/$DM$5)*$DU$4</f>
        <v>#DIV/0!</v>
      </c>
      <c r="DX42" s="165" t="e">
        <f>(Tabla29268[[#This Row],[Columna4]]*DX$5/$DM$5)*$DU$4</f>
        <v>#DIV/0!</v>
      </c>
      <c r="DY42" s="165" t="e">
        <f>(Tabla29268[[#This Row],[Columna4]]*DY$5/$DM$5)*$DU$4</f>
        <v>#DIV/0!</v>
      </c>
      <c r="DZ42" s="165" t="e">
        <f>(Tabla29268[[#This Row],[Columna4]]*DZ$5/$DM$5)*$DU$4</f>
        <v>#DIV/0!</v>
      </c>
      <c r="EA42" s="165" t="e">
        <f>(Tabla29268[[#This Row],[Columna4]]*EA$5/$DM$5)*$DU$4</f>
        <v>#DIV/0!</v>
      </c>
      <c r="EB42" s="165" t="e">
        <f>(Tabla29268[[#This Row],[Columna4]]*EB$5/$DM$5)*$DU$4</f>
        <v>#DIV/0!</v>
      </c>
      <c r="EC42" s="165" t="e">
        <f>(Tabla29268[[#This Row],[Columna4]]*EC$5/$DM$5)*$DU$4</f>
        <v>#DIV/0!</v>
      </c>
      <c r="ED42" s="165" t="e">
        <f>(Tabla29268[[#This Row],[Columna4]]*ED$5/$DM$5)*$DU$4</f>
        <v>#DIV/0!</v>
      </c>
      <c r="EE42" s="165" t="e">
        <f>(Tabla29268[[#This Row],[Columna4]]*EE$5/$DM$5)*$DU$4</f>
        <v>#DIV/0!</v>
      </c>
      <c r="EF42" s="165" t="e">
        <f>(Tabla29268[[#This Row],[Columna4]]*EF$5/$DM$5)*$DU$4</f>
        <v>#DIV/0!</v>
      </c>
      <c r="EG42" s="165" t="e">
        <f>(Tabla29268[[#This Row],[Columna4]]*EG$5/$DM$5)*$DU$4</f>
        <v>#DIV/0!</v>
      </c>
      <c r="EI42" s="255" t="s">
        <v>242</v>
      </c>
      <c r="EJ42" s="257" t="s">
        <v>243</v>
      </c>
      <c r="EK42" s="258">
        <f t="shared" si="212"/>
        <v>0</v>
      </c>
      <c r="EL42" s="258">
        <f t="shared" si="212"/>
        <v>0</v>
      </c>
      <c r="EM42" s="258">
        <f t="shared" si="212"/>
        <v>0</v>
      </c>
      <c r="EN42" s="258">
        <f t="shared" si="212"/>
        <v>0</v>
      </c>
      <c r="EO42" s="258">
        <f t="shared" si="212"/>
        <v>0</v>
      </c>
      <c r="EP42" s="258">
        <f t="shared" si="212"/>
        <v>0</v>
      </c>
      <c r="EQ42" s="258">
        <f t="shared" si="212"/>
        <v>0</v>
      </c>
      <c r="ER42" s="258">
        <f t="shared" si="212"/>
        <v>0</v>
      </c>
      <c r="ES42" s="258">
        <f t="shared" si="212"/>
        <v>0</v>
      </c>
      <c r="ET42" s="258">
        <f t="shared" si="212"/>
        <v>0</v>
      </c>
      <c r="EU42" s="258">
        <f t="shared" si="212"/>
        <v>0</v>
      </c>
      <c r="EV42" s="258">
        <f t="shared" si="212"/>
        <v>0</v>
      </c>
      <c r="EW42" s="221">
        <f t="shared" si="197"/>
        <v>0</v>
      </c>
      <c r="EX42" s="123" t="e">
        <f t="shared" si="198"/>
        <v>#DIV/0!</v>
      </c>
      <c r="FC42" s="210"/>
      <c r="FD42" s="210"/>
      <c r="FE42" s="210"/>
      <c r="FF42" s="210"/>
      <c r="FG42" s="210"/>
      <c r="FH42" s="210"/>
      <c r="FI42" s="210"/>
      <c r="FJ42" s="210"/>
      <c r="FK42" s="210"/>
      <c r="FL42" s="210"/>
      <c r="FM42" s="210"/>
      <c r="FO42" s="124"/>
      <c r="GI42" s="40" t="s">
        <v>660</v>
      </c>
      <c r="GJ42" s="41">
        <v>0</v>
      </c>
      <c r="GK42" s="42">
        <f t="shared" si="91"/>
        <v>0</v>
      </c>
      <c r="GL42" s="43">
        <f t="shared" si="92"/>
        <v>0</v>
      </c>
      <c r="GM42" s="44">
        <v>1</v>
      </c>
      <c r="GN42" s="343">
        <v>0</v>
      </c>
      <c r="GO42" s="45"/>
      <c r="GR42" s="145"/>
      <c r="GS42" s="175"/>
      <c r="GT42" s="147"/>
      <c r="GU42" s="175"/>
      <c r="GV42" s="147"/>
      <c r="GW42" s="175"/>
      <c r="GX42" s="147"/>
      <c r="GY42" s="175"/>
      <c r="GZ42" s="147"/>
      <c r="HA42" s="175"/>
      <c r="HB42" s="147"/>
      <c r="HC42" s="175"/>
      <c r="HD42" s="147"/>
      <c r="HE42" s="175"/>
      <c r="HF42" s="147"/>
      <c r="HG42" s="175"/>
      <c r="HH42" s="147"/>
      <c r="HI42" s="175"/>
      <c r="HJ42" s="147"/>
      <c r="HK42" s="175"/>
      <c r="HL42" s="147"/>
      <c r="HM42" s="175"/>
      <c r="HN42" s="147"/>
      <c r="HO42" s="175"/>
      <c r="HP42" s="147"/>
      <c r="HQ42" s="150"/>
      <c r="HR42" s="147"/>
    </row>
    <row r="43" spans="3:226" ht="14.4" customHeight="1" x14ac:dyDescent="0.3">
      <c r="R43" s="270">
        <f t="shared" si="5"/>
        <v>0</v>
      </c>
      <c r="S43" s="270">
        <f t="shared" si="6"/>
        <v>0</v>
      </c>
      <c r="T43" s="270">
        <f t="shared" si="7"/>
        <v>0</v>
      </c>
      <c r="U43" s="270">
        <f t="shared" si="8"/>
        <v>0</v>
      </c>
      <c r="V43" s="271" t="s">
        <v>617</v>
      </c>
      <c r="W43" s="160">
        <f t="shared" si="9"/>
        <v>0</v>
      </c>
      <c r="X43" s="272" t="e">
        <f t="shared" si="2"/>
        <v>#DIV/0!</v>
      </c>
      <c r="Y43" s="273"/>
      <c r="Z43" s="273"/>
      <c r="AA43" s="332">
        <v>0</v>
      </c>
      <c r="AB43" s="335">
        <v>0</v>
      </c>
      <c r="AC43" s="163"/>
      <c r="AM43" s="273"/>
      <c r="AN43" s="273"/>
      <c r="AO43" s="272" t="e">
        <f>$X$41</f>
        <v>#DIV/0!</v>
      </c>
      <c r="AP43" s="95" t="str">
        <f t="shared" si="19"/>
        <v>C36</v>
      </c>
      <c r="AQ43" s="165">
        <f t="shared" si="20"/>
        <v>0</v>
      </c>
      <c r="AR43" s="165">
        <f t="shared" si="20"/>
        <v>0</v>
      </c>
      <c r="AS43" s="165">
        <f t="shared" si="20"/>
        <v>0</v>
      </c>
      <c r="AT43" s="165">
        <f t="shared" si="21"/>
        <v>0</v>
      </c>
      <c r="AU43" s="165">
        <f t="shared" si="22"/>
        <v>0</v>
      </c>
      <c r="AV43" s="165">
        <f t="shared" si="23"/>
        <v>0</v>
      </c>
      <c r="AW43" s="165">
        <f t="shared" si="24"/>
        <v>0</v>
      </c>
      <c r="AX43" s="165">
        <f t="shared" si="25"/>
        <v>0</v>
      </c>
      <c r="AY43" s="165">
        <f t="shared" si="26"/>
        <v>0</v>
      </c>
      <c r="AZ43" s="165">
        <f t="shared" si="27"/>
        <v>0</v>
      </c>
      <c r="BA43" s="165">
        <f t="shared" si="28"/>
        <v>0</v>
      </c>
      <c r="BB43" s="165">
        <f t="shared" si="29"/>
        <v>0</v>
      </c>
      <c r="BC43" s="165">
        <f t="shared" si="30"/>
        <v>0</v>
      </c>
      <c r="BD43" s="165">
        <f t="shared" si="31"/>
        <v>0</v>
      </c>
      <c r="BE43" s="165">
        <f t="shared" si="32"/>
        <v>0</v>
      </c>
      <c r="BG43" s="273"/>
      <c r="BH43" s="273"/>
      <c r="BI43" s="272" t="e">
        <f>$X$41</f>
        <v>#DIV/0!</v>
      </c>
      <c r="BJ43" s="95" t="str">
        <f>Tabla2[[#This Row],[Columna1]]</f>
        <v>C36</v>
      </c>
      <c r="BK43" s="165">
        <f>Tabla29[[#This Row],[Columna3]]/7</f>
        <v>0</v>
      </c>
      <c r="BL43" s="165">
        <f>Tabla29[[#This Row],[Columna4]]/4.2</f>
        <v>0</v>
      </c>
      <c r="BM43" s="165">
        <f>Tabla2[[#This Row],[Columna16]]</f>
        <v>0</v>
      </c>
      <c r="BN43" s="165" t="e">
        <f>(Tabla29[[#This Row],[Columna4]]*BN$5/$BE$5)*$BM$4</f>
        <v>#DIV/0!</v>
      </c>
      <c r="BO43" s="165" t="e">
        <f>(Tabla29[[#This Row],[Columna4]]*BO$5/$BE$5)*$BM$4</f>
        <v>#DIV/0!</v>
      </c>
      <c r="BP43" s="165" t="e">
        <f>(Tabla29[[#This Row],[Columna4]]*BP$5/$BE$5)*$BM$4</f>
        <v>#DIV/0!</v>
      </c>
      <c r="BQ43" s="165" t="e">
        <f>(Tabla29[[#This Row],[Columna4]]*BQ$5/$BE$5)*$BM$4</f>
        <v>#DIV/0!</v>
      </c>
      <c r="BR43" s="165" t="e">
        <f>(Tabla29[[#This Row],[Columna4]]*BR$5/$BE$5)*$BM$4</f>
        <v>#DIV/0!</v>
      </c>
      <c r="BS43" s="165" t="e">
        <f>(Tabla29[[#This Row],[Columna4]]*BS$5/$BE$5)*$BM$4</f>
        <v>#DIV/0!</v>
      </c>
      <c r="BT43" s="165" t="e">
        <f>(Tabla29[[#This Row],[Columna4]]*BT$5/$BE$5)*$BM$4</f>
        <v>#DIV/0!</v>
      </c>
      <c r="BU43" s="165" t="e">
        <f>(Tabla29[[#This Row],[Columna4]]*BU$5/$BE$5)*$BM$4</f>
        <v>#DIV/0!</v>
      </c>
      <c r="BV43" s="165" t="e">
        <f>(Tabla29[[#This Row],[Columna4]]*BV$5/$BE$5)*$BM$4</f>
        <v>#DIV/0!</v>
      </c>
      <c r="BW43" s="165" t="e">
        <f>(Tabla29[[#This Row],[Columna4]]*BW$5/$BE$5)*$BM$4</f>
        <v>#DIV/0!</v>
      </c>
      <c r="BX43" s="165" t="e">
        <f>(Tabla29[[#This Row],[Columna4]]*BX$5/$BE$5)*$BM$4</f>
        <v>#DIV/0!</v>
      </c>
      <c r="BY43" s="165" t="e">
        <f>(Tabla29[[#This Row],[Columna4]]*BY$5/$BE$5)*$BM$4</f>
        <v>#DIV/0!</v>
      </c>
      <c r="CA43" s="273"/>
      <c r="CB43" s="273"/>
      <c r="CC43" s="272" t="e">
        <f>$X$41</f>
        <v>#DIV/0!</v>
      </c>
      <c r="CD43" s="95" t="str">
        <f>Tabla2[[#This Row],[Columna1]]</f>
        <v>C36</v>
      </c>
      <c r="CE43" s="165" t="e">
        <f>Tabla292[[#This Row],[Columna3]]/7</f>
        <v>#DIV/0!</v>
      </c>
      <c r="CF43" s="165" t="e">
        <f>Tabla292[[#This Row],[Columna4]]/4.2</f>
        <v>#DIV/0!</v>
      </c>
      <c r="CG43" s="165" t="e">
        <f>Tabla29[[#This Row],[Columna16]]</f>
        <v>#DIV/0!</v>
      </c>
      <c r="CH43" s="165" t="e">
        <f>(Tabla292[[#This Row],[Columna4]]*CH$5/$BY$5)*$CG$4</f>
        <v>#DIV/0!</v>
      </c>
      <c r="CI43" s="165" t="e">
        <f>(Tabla292[[#This Row],[Columna4]]*CI$5/$BY$5)*$CG$4</f>
        <v>#DIV/0!</v>
      </c>
      <c r="CJ43" s="165" t="e">
        <f>(Tabla292[[#This Row],[Columna4]]*CJ$5/$BY$5)*$CG$4</f>
        <v>#DIV/0!</v>
      </c>
      <c r="CK43" s="165" t="e">
        <f>(Tabla292[[#This Row],[Columna4]]*CK$5/$BY$5)*$CG$4</f>
        <v>#DIV/0!</v>
      </c>
      <c r="CL43" s="165" t="e">
        <f>(Tabla292[[#This Row],[Columna4]]*CL$5/$BY$5)*$CG$4</f>
        <v>#DIV/0!</v>
      </c>
      <c r="CM43" s="165" t="e">
        <f>(Tabla292[[#This Row],[Columna4]]*CM$5/$BY$5)*$CG$4</f>
        <v>#DIV/0!</v>
      </c>
      <c r="CN43" s="165" t="e">
        <f>(Tabla292[[#This Row],[Columna4]]*CN$5/$BY$5)*$CG$4</f>
        <v>#DIV/0!</v>
      </c>
      <c r="CO43" s="165" t="e">
        <f>(Tabla292[[#This Row],[Columna4]]*CO$5/$BY$5)*$CG$4</f>
        <v>#DIV/0!</v>
      </c>
      <c r="CP43" s="165" t="e">
        <f>(Tabla292[[#This Row],[Columna4]]*CP$5/$BY$5)*$CG$4</f>
        <v>#DIV/0!</v>
      </c>
      <c r="CQ43" s="165" t="e">
        <f>(Tabla292[[#This Row],[Columna4]]*CQ$5/$BY$5)*$CG$4</f>
        <v>#DIV/0!</v>
      </c>
      <c r="CR43" s="165" t="e">
        <f>(Tabla292[[#This Row],[Columna4]]*CR$5/$BY$5)*$CG$4</f>
        <v>#DIV/0!</v>
      </c>
      <c r="CS43" s="165" t="e">
        <f>(Tabla292[[#This Row],[Columna4]]*CS$5/$BY$5)*$CG$4</f>
        <v>#DIV/0!</v>
      </c>
      <c r="CU43" s="273"/>
      <c r="CV43" s="273"/>
      <c r="CW43" s="272" t="e">
        <f>$X$41</f>
        <v>#DIV/0!</v>
      </c>
      <c r="CX43" s="95" t="str">
        <f>Tabla2[[#This Row],[Columna1]]</f>
        <v>C36</v>
      </c>
      <c r="CY43" s="165" t="e">
        <f>Tabla2926[[#This Row],[Columna3]]/7</f>
        <v>#DIV/0!</v>
      </c>
      <c r="CZ43" s="165" t="e">
        <f>Tabla2926[[#This Row],[Columna4]]/4.2</f>
        <v>#DIV/0!</v>
      </c>
      <c r="DA43" s="165" t="e">
        <f>Tabla292[[#This Row],[Columna16]]</f>
        <v>#DIV/0!</v>
      </c>
      <c r="DB43" s="165" t="e">
        <f>(Tabla2926[[#This Row],[Columna4]]*DB$5/$CS$5)*$DA$4</f>
        <v>#DIV/0!</v>
      </c>
      <c r="DC43" s="165" t="e">
        <f>(Tabla2926[[#This Row],[Columna4]]*DC$5/$CS$5)*$DA$4</f>
        <v>#DIV/0!</v>
      </c>
      <c r="DD43" s="165" t="e">
        <f>(Tabla2926[[#This Row],[Columna4]]*DD$5/$CS$5)*$DA$4</f>
        <v>#DIV/0!</v>
      </c>
      <c r="DE43" s="165" t="e">
        <f>(Tabla2926[[#This Row],[Columna4]]*DE$5/$CS$5)*$DA$4</f>
        <v>#DIV/0!</v>
      </c>
      <c r="DF43" s="165" t="e">
        <f>(Tabla2926[[#This Row],[Columna4]]*DF$5/$CS$5)*$DA$4</f>
        <v>#DIV/0!</v>
      </c>
      <c r="DG43" s="165" t="e">
        <f>(Tabla2926[[#This Row],[Columna4]]*DG$5/$CS$5)*$DA$4</f>
        <v>#DIV/0!</v>
      </c>
      <c r="DH43" s="165" t="e">
        <f>(Tabla2926[[#This Row],[Columna4]]*DH$5/$CS$5)*$DA$4</f>
        <v>#DIV/0!</v>
      </c>
      <c r="DI43" s="165" t="e">
        <f>(Tabla2926[[#This Row],[Columna4]]*DI$5/$CS$5)*$DA$4</f>
        <v>#DIV/0!</v>
      </c>
      <c r="DJ43" s="165" t="e">
        <f>(Tabla2926[[#This Row],[Columna4]]*DJ$5/$CS$5)*$DA$4</f>
        <v>#DIV/0!</v>
      </c>
      <c r="DK43" s="165" t="e">
        <f>(Tabla2926[[#This Row],[Columna4]]*DK$5/$CS$5)*$DA$4</f>
        <v>#DIV/0!</v>
      </c>
      <c r="DL43" s="165" t="e">
        <f>(Tabla2926[[#This Row],[Columna4]]*DL$5/$CS$5)*$DA$4</f>
        <v>#DIV/0!</v>
      </c>
      <c r="DM43" s="165" t="e">
        <f>(Tabla2926[[#This Row],[Columna4]]*DM$5/$CS$5)*$DA$4</f>
        <v>#DIV/0!</v>
      </c>
      <c r="DO43" s="273"/>
      <c r="DP43" s="273"/>
      <c r="DQ43" s="272" t="e">
        <f>$X$41</f>
        <v>#DIV/0!</v>
      </c>
      <c r="DR43" s="95" t="str">
        <f>Tabla2[[#This Row],[Columna1]]</f>
        <v>C36</v>
      </c>
      <c r="DS43" s="165" t="e">
        <f>Tabla29268[[#This Row],[Columna3]]/7</f>
        <v>#DIV/0!</v>
      </c>
      <c r="DT43" s="165" t="e">
        <f>Tabla29268[[#This Row],[Columna4]]/4.2</f>
        <v>#DIV/0!</v>
      </c>
      <c r="DU43" s="165" t="e">
        <f>Tabla2926[[#This Row],[Columna16]]</f>
        <v>#DIV/0!</v>
      </c>
      <c r="DV43" s="165" t="e">
        <f>(Tabla29268[[#This Row],[Columna4]]*DV$5/$DM$5)*$DU$4</f>
        <v>#DIV/0!</v>
      </c>
      <c r="DW43" s="165" t="e">
        <f>(Tabla29268[[#This Row],[Columna4]]*DW$5/$DM$5)*$DU$4</f>
        <v>#DIV/0!</v>
      </c>
      <c r="DX43" s="165" t="e">
        <f>(Tabla29268[[#This Row],[Columna4]]*DX$5/$DM$5)*$DU$4</f>
        <v>#DIV/0!</v>
      </c>
      <c r="DY43" s="165" t="e">
        <f>(Tabla29268[[#This Row],[Columna4]]*DY$5/$DM$5)*$DU$4</f>
        <v>#DIV/0!</v>
      </c>
      <c r="DZ43" s="165" t="e">
        <f>(Tabla29268[[#This Row],[Columna4]]*DZ$5/$DM$5)*$DU$4</f>
        <v>#DIV/0!</v>
      </c>
      <c r="EA43" s="165" t="e">
        <f>(Tabla29268[[#This Row],[Columna4]]*EA$5/$DM$5)*$DU$4</f>
        <v>#DIV/0!</v>
      </c>
      <c r="EB43" s="165" t="e">
        <f>(Tabla29268[[#This Row],[Columna4]]*EB$5/$DM$5)*$DU$4</f>
        <v>#DIV/0!</v>
      </c>
      <c r="EC43" s="165" t="e">
        <f>(Tabla29268[[#This Row],[Columna4]]*EC$5/$DM$5)*$DU$4</f>
        <v>#DIV/0!</v>
      </c>
      <c r="ED43" s="165" t="e">
        <f>(Tabla29268[[#This Row],[Columna4]]*ED$5/$DM$5)*$DU$4</f>
        <v>#DIV/0!</v>
      </c>
      <c r="EE43" s="165" t="e">
        <f>(Tabla29268[[#This Row],[Columna4]]*EE$5/$DM$5)*$DU$4</f>
        <v>#DIV/0!</v>
      </c>
      <c r="EF43" s="165" t="e">
        <f>(Tabla29268[[#This Row],[Columna4]]*EF$5/$DM$5)*$DU$4</f>
        <v>#DIV/0!</v>
      </c>
      <c r="EG43" s="165" t="e">
        <f>(Tabla29268[[#This Row],[Columna4]]*EG$5/$DM$5)*$DU$4</f>
        <v>#DIV/0!</v>
      </c>
      <c r="EI43" s="255" t="s">
        <v>244</v>
      </c>
      <c r="EJ43" s="257" t="s">
        <v>245</v>
      </c>
      <c r="EK43" s="258">
        <f t="shared" si="212"/>
        <v>0</v>
      </c>
      <c r="EL43" s="258">
        <f t="shared" si="212"/>
        <v>0</v>
      </c>
      <c r="EM43" s="258">
        <f t="shared" si="212"/>
        <v>0</v>
      </c>
      <c r="EN43" s="258">
        <f t="shared" si="212"/>
        <v>0</v>
      </c>
      <c r="EO43" s="258">
        <f t="shared" si="212"/>
        <v>0</v>
      </c>
      <c r="EP43" s="258">
        <f t="shared" si="212"/>
        <v>0</v>
      </c>
      <c r="EQ43" s="258">
        <f t="shared" si="212"/>
        <v>0</v>
      </c>
      <c r="ER43" s="258">
        <f t="shared" si="212"/>
        <v>0</v>
      </c>
      <c r="ES43" s="258">
        <f t="shared" si="212"/>
        <v>0</v>
      </c>
      <c r="ET43" s="258">
        <f t="shared" si="212"/>
        <v>0</v>
      </c>
      <c r="EU43" s="258">
        <f t="shared" si="212"/>
        <v>0</v>
      </c>
      <c r="EV43" s="258">
        <f t="shared" si="212"/>
        <v>0</v>
      </c>
      <c r="EW43" s="221">
        <f t="shared" si="197"/>
        <v>0</v>
      </c>
      <c r="EX43" s="123" t="e">
        <f t="shared" si="198"/>
        <v>#DIV/0!</v>
      </c>
      <c r="FA43" s="169" t="s">
        <v>131</v>
      </c>
      <c r="FB43" s="214" t="e">
        <f>($EK$12*(1+FM35+FM34+FI35))+(FB39*(FI34+FI33))</f>
        <v>#DIV/0!</v>
      </c>
      <c r="FC43" s="214" t="e">
        <f>($EL$12*(1+FM35+FM34+FI35))+(FC39*(FI34+FI33))</f>
        <v>#DIV/0!</v>
      </c>
      <c r="FD43" s="214" t="e">
        <f>($EM$12*(1+FM35+FM34+FI35))+(FD39*(FI34+FI33))</f>
        <v>#DIV/0!</v>
      </c>
      <c r="FE43" s="214" t="e">
        <f>($EN$12*(1+FM35+FM34+FI35))+(FE39*(FI34+FI33))</f>
        <v>#DIV/0!</v>
      </c>
      <c r="FF43" s="214" t="e">
        <f>($EO$12*(1+FM35+FM34+FI35))+(FF39*(FI34+FI33))</f>
        <v>#DIV/0!</v>
      </c>
      <c r="FG43" s="214" t="e">
        <f>($EP$12*(1+FM35+FM34+FI35))+(FG39*(FI34+FI33))</f>
        <v>#DIV/0!</v>
      </c>
      <c r="FH43" s="214" t="e">
        <f>($EQ$12*(1+FM35+FM34+FI35))+(FH39*(FI34+FI33))</f>
        <v>#DIV/0!</v>
      </c>
      <c r="FI43" s="214" t="e">
        <f>($ER$12*(1+FM35+FM34+FI35))+(FI39*(FI34+FI33))</f>
        <v>#DIV/0!</v>
      </c>
      <c r="FJ43" s="214" t="e">
        <f>($ES$12*(1+FM35+FM34+FI35))+(FJ39*(FI34+FI33))</f>
        <v>#DIV/0!</v>
      </c>
      <c r="FK43" s="214" t="e">
        <f>($ET$12*(1+FM35+FM34+FI35))+(FK39*(FI34+FI33))</f>
        <v>#DIV/0!</v>
      </c>
      <c r="FL43" s="214" t="e">
        <f>($EU$12*(1+FM35+FM34+FI35))+(FL39*(FI34+FI33))</f>
        <v>#DIV/0!</v>
      </c>
      <c r="FM43" s="214" t="e">
        <f>($EV$12*(1+FM35+FM34+FI35))+(FM39*(FI34+FI33))</f>
        <v>#DIV/0!</v>
      </c>
      <c r="FN43" s="214" t="e">
        <f>SUM(FB43:FM43)</f>
        <v>#DIV/0!</v>
      </c>
      <c r="FO43" s="124" t="e">
        <f t="shared" ref="FO43:FO44" si="246">FN43/$FN$6</f>
        <v>#DIV/0!</v>
      </c>
      <c r="GI43" s="40" t="s">
        <v>661</v>
      </c>
      <c r="GJ43" s="41">
        <v>0</v>
      </c>
      <c r="GK43" s="42">
        <f t="shared" si="91"/>
        <v>0</v>
      </c>
      <c r="GL43" s="43">
        <f t="shared" si="92"/>
        <v>0</v>
      </c>
      <c r="GM43" s="44">
        <v>1</v>
      </c>
      <c r="GN43" s="343">
        <v>0</v>
      </c>
      <c r="GO43" s="45"/>
      <c r="GR43" s="276" t="s">
        <v>246</v>
      </c>
      <c r="GS43" s="277" t="e">
        <f>GS39-GS41</f>
        <v>#DIV/0!</v>
      </c>
      <c r="GT43" s="213" t="e">
        <f>GS43/GS$9</f>
        <v>#DIV/0!</v>
      </c>
      <c r="GU43" s="277" t="e">
        <f>GU39-GU41</f>
        <v>#DIV/0!</v>
      </c>
      <c r="GV43" s="213" t="e">
        <f>GU43/GU$9</f>
        <v>#DIV/0!</v>
      </c>
      <c r="GW43" s="277" t="e">
        <f>GW39-GW41</f>
        <v>#DIV/0!</v>
      </c>
      <c r="GX43" s="213" t="e">
        <f>GW43/GW$9</f>
        <v>#DIV/0!</v>
      </c>
      <c r="GY43" s="277" t="e">
        <f>GY39-GY41</f>
        <v>#DIV/0!</v>
      </c>
      <c r="GZ43" s="213" t="e">
        <f>GY43/GY$9</f>
        <v>#DIV/0!</v>
      </c>
      <c r="HA43" s="277" t="e">
        <f>HA39-HA41</f>
        <v>#DIV/0!</v>
      </c>
      <c r="HB43" s="213" t="e">
        <f>HA43/HA$9</f>
        <v>#DIV/0!</v>
      </c>
      <c r="HC43" s="277" t="e">
        <f>HC39-HC41</f>
        <v>#DIV/0!</v>
      </c>
      <c r="HD43" s="213" t="e">
        <f>HC43/HC$9</f>
        <v>#DIV/0!</v>
      </c>
      <c r="HE43" s="277" t="e">
        <f>HE39-HE41</f>
        <v>#DIV/0!</v>
      </c>
      <c r="HF43" s="213" t="e">
        <f>HE43/HE$9</f>
        <v>#DIV/0!</v>
      </c>
      <c r="HG43" s="277" t="e">
        <f>HG39-HG41</f>
        <v>#DIV/0!</v>
      </c>
      <c r="HH43" s="213" t="e">
        <f>HG43/HG$9</f>
        <v>#DIV/0!</v>
      </c>
      <c r="HI43" s="277" t="e">
        <f>HI39-HI41</f>
        <v>#DIV/0!</v>
      </c>
      <c r="HJ43" s="213" t="e">
        <f>HI43/HI$9</f>
        <v>#DIV/0!</v>
      </c>
      <c r="HK43" s="277" t="e">
        <f>HK39-HK41</f>
        <v>#DIV/0!</v>
      </c>
      <c r="HL43" s="213" t="e">
        <f>HK43/HK$9</f>
        <v>#DIV/0!</v>
      </c>
      <c r="HM43" s="277" t="e">
        <f>HM39-HM41</f>
        <v>#DIV/0!</v>
      </c>
      <c r="HN43" s="213" t="e">
        <f>HM43/HM$9</f>
        <v>#DIV/0!</v>
      </c>
      <c r="HO43" s="277" t="e">
        <f>HO39-HO41</f>
        <v>#DIV/0!</v>
      </c>
      <c r="HP43" s="213" t="e">
        <f>HO43/HO$9</f>
        <v>#DIV/0!</v>
      </c>
      <c r="HQ43" s="278" t="e">
        <f>HQ39-HQ41</f>
        <v>#DIV/0!</v>
      </c>
      <c r="HR43" s="213" t="e">
        <f>HQ43/HQ$9</f>
        <v>#DIV/0!</v>
      </c>
    </row>
    <row r="44" spans="3:226" ht="14.4" customHeight="1" x14ac:dyDescent="0.3">
      <c r="R44" s="270">
        <f t="shared" si="5"/>
        <v>0</v>
      </c>
      <c r="S44" s="270">
        <f t="shared" si="6"/>
        <v>0</v>
      </c>
      <c r="T44" s="270">
        <f t="shared" si="7"/>
        <v>0</v>
      </c>
      <c r="U44" s="270">
        <f t="shared" si="8"/>
        <v>0</v>
      </c>
      <c r="V44" s="271" t="s">
        <v>618</v>
      </c>
      <c r="W44" s="160">
        <f t="shared" si="9"/>
        <v>0</v>
      </c>
      <c r="X44" s="272" t="e">
        <f t="shared" si="2"/>
        <v>#DIV/0!</v>
      </c>
      <c r="Y44" s="273"/>
      <c r="Z44" s="273"/>
      <c r="AA44" s="332">
        <v>0</v>
      </c>
      <c r="AB44" s="335">
        <v>0</v>
      </c>
      <c r="AC44" s="163"/>
      <c r="AM44" s="273"/>
      <c r="AN44" s="273"/>
      <c r="AO44" s="272" t="e">
        <f>$X$42</f>
        <v>#DIV/0!</v>
      </c>
      <c r="AP44" s="95" t="str">
        <f t="shared" si="19"/>
        <v>C37</v>
      </c>
      <c r="AQ44" s="165">
        <f t="shared" si="20"/>
        <v>0</v>
      </c>
      <c r="AR44" s="165">
        <f t="shared" si="20"/>
        <v>0</v>
      </c>
      <c r="AS44" s="165">
        <f t="shared" si="20"/>
        <v>0</v>
      </c>
      <c r="AT44" s="165">
        <f t="shared" si="21"/>
        <v>0</v>
      </c>
      <c r="AU44" s="165">
        <f t="shared" si="22"/>
        <v>0</v>
      </c>
      <c r="AV44" s="165">
        <f t="shared" si="23"/>
        <v>0</v>
      </c>
      <c r="AW44" s="165">
        <f t="shared" si="24"/>
        <v>0</v>
      </c>
      <c r="AX44" s="165">
        <f t="shared" si="25"/>
        <v>0</v>
      </c>
      <c r="AY44" s="165">
        <f t="shared" si="26"/>
        <v>0</v>
      </c>
      <c r="AZ44" s="165">
        <f t="shared" si="27"/>
        <v>0</v>
      </c>
      <c r="BA44" s="165">
        <f t="shared" si="28"/>
        <v>0</v>
      </c>
      <c r="BB44" s="165">
        <f t="shared" si="29"/>
        <v>0</v>
      </c>
      <c r="BC44" s="165">
        <f t="shared" si="30"/>
        <v>0</v>
      </c>
      <c r="BD44" s="165">
        <f t="shared" si="31"/>
        <v>0</v>
      </c>
      <c r="BE44" s="165">
        <f t="shared" si="32"/>
        <v>0</v>
      </c>
      <c r="BG44" s="273"/>
      <c r="BH44" s="273"/>
      <c r="BI44" s="272" t="e">
        <f>$X$42</f>
        <v>#DIV/0!</v>
      </c>
      <c r="BJ44" s="95" t="str">
        <f>Tabla2[[#This Row],[Columna1]]</f>
        <v>C37</v>
      </c>
      <c r="BK44" s="165">
        <f>Tabla29[[#This Row],[Columna3]]/7</f>
        <v>0</v>
      </c>
      <c r="BL44" s="165">
        <f>Tabla29[[#This Row],[Columna4]]/4.2</f>
        <v>0</v>
      </c>
      <c r="BM44" s="165">
        <f>Tabla2[[#This Row],[Columna16]]</f>
        <v>0</v>
      </c>
      <c r="BN44" s="165" t="e">
        <f>(Tabla29[[#This Row],[Columna4]]*BN$5/$BE$5)*$BM$4</f>
        <v>#DIV/0!</v>
      </c>
      <c r="BO44" s="165" t="e">
        <f>(Tabla29[[#This Row],[Columna4]]*BO$5/$BE$5)*$BM$4</f>
        <v>#DIV/0!</v>
      </c>
      <c r="BP44" s="165" t="e">
        <f>(Tabla29[[#This Row],[Columna4]]*BP$5/$BE$5)*$BM$4</f>
        <v>#DIV/0!</v>
      </c>
      <c r="BQ44" s="165" t="e">
        <f>(Tabla29[[#This Row],[Columna4]]*BQ$5/$BE$5)*$BM$4</f>
        <v>#DIV/0!</v>
      </c>
      <c r="BR44" s="165" t="e">
        <f>(Tabla29[[#This Row],[Columna4]]*BR$5/$BE$5)*$BM$4</f>
        <v>#DIV/0!</v>
      </c>
      <c r="BS44" s="165" t="e">
        <f>(Tabla29[[#This Row],[Columna4]]*BS$5/$BE$5)*$BM$4</f>
        <v>#DIV/0!</v>
      </c>
      <c r="BT44" s="165" t="e">
        <f>(Tabla29[[#This Row],[Columna4]]*BT$5/$BE$5)*$BM$4</f>
        <v>#DIV/0!</v>
      </c>
      <c r="BU44" s="165" t="e">
        <f>(Tabla29[[#This Row],[Columna4]]*BU$5/$BE$5)*$BM$4</f>
        <v>#DIV/0!</v>
      </c>
      <c r="BV44" s="165" t="e">
        <f>(Tabla29[[#This Row],[Columna4]]*BV$5/$BE$5)*$BM$4</f>
        <v>#DIV/0!</v>
      </c>
      <c r="BW44" s="165" t="e">
        <f>(Tabla29[[#This Row],[Columna4]]*BW$5/$BE$5)*$BM$4</f>
        <v>#DIV/0!</v>
      </c>
      <c r="BX44" s="165" t="e">
        <f>(Tabla29[[#This Row],[Columna4]]*BX$5/$BE$5)*$BM$4</f>
        <v>#DIV/0!</v>
      </c>
      <c r="BY44" s="165" t="e">
        <f>(Tabla29[[#This Row],[Columna4]]*BY$5/$BE$5)*$BM$4</f>
        <v>#DIV/0!</v>
      </c>
      <c r="CA44" s="273"/>
      <c r="CB44" s="273"/>
      <c r="CC44" s="272" t="e">
        <f>$X$42</f>
        <v>#DIV/0!</v>
      </c>
      <c r="CD44" s="95" t="str">
        <f>Tabla2[[#This Row],[Columna1]]</f>
        <v>C37</v>
      </c>
      <c r="CE44" s="165" t="e">
        <f>Tabla292[[#This Row],[Columna3]]/7</f>
        <v>#DIV/0!</v>
      </c>
      <c r="CF44" s="165" t="e">
        <f>Tabla292[[#This Row],[Columna4]]/4.2</f>
        <v>#DIV/0!</v>
      </c>
      <c r="CG44" s="165" t="e">
        <f>Tabla29[[#This Row],[Columna16]]</f>
        <v>#DIV/0!</v>
      </c>
      <c r="CH44" s="165" t="e">
        <f>(Tabla292[[#This Row],[Columna4]]*CH$5/$BY$5)*$CG$4</f>
        <v>#DIV/0!</v>
      </c>
      <c r="CI44" s="165" t="e">
        <f>(Tabla292[[#This Row],[Columna4]]*CI$5/$BY$5)*$CG$4</f>
        <v>#DIV/0!</v>
      </c>
      <c r="CJ44" s="165" t="e">
        <f>(Tabla292[[#This Row],[Columna4]]*CJ$5/$BY$5)*$CG$4</f>
        <v>#DIV/0!</v>
      </c>
      <c r="CK44" s="165" t="e">
        <f>(Tabla292[[#This Row],[Columna4]]*CK$5/$BY$5)*$CG$4</f>
        <v>#DIV/0!</v>
      </c>
      <c r="CL44" s="165" t="e">
        <f>(Tabla292[[#This Row],[Columna4]]*CL$5/$BY$5)*$CG$4</f>
        <v>#DIV/0!</v>
      </c>
      <c r="CM44" s="165" t="e">
        <f>(Tabla292[[#This Row],[Columna4]]*CM$5/$BY$5)*$CG$4</f>
        <v>#DIV/0!</v>
      </c>
      <c r="CN44" s="165" t="e">
        <f>(Tabla292[[#This Row],[Columna4]]*CN$5/$BY$5)*$CG$4</f>
        <v>#DIV/0!</v>
      </c>
      <c r="CO44" s="165" t="e">
        <f>(Tabla292[[#This Row],[Columna4]]*CO$5/$BY$5)*$CG$4</f>
        <v>#DIV/0!</v>
      </c>
      <c r="CP44" s="165" t="e">
        <f>(Tabla292[[#This Row],[Columna4]]*CP$5/$BY$5)*$CG$4</f>
        <v>#DIV/0!</v>
      </c>
      <c r="CQ44" s="165" t="e">
        <f>(Tabla292[[#This Row],[Columna4]]*CQ$5/$BY$5)*$CG$4</f>
        <v>#DIV/0!</v>
      </c>
      <c r="CR44" s="165" t="e">
        <f>(Tabla292[[#This Row],[Columna4]]*CR$5/$BY$5)*$CG$4</f>
        <v>#DIV/0!</v>
      </c>
      <c r="CS44" s="165" t="e">
        <f>(Tabla292[[#This Row],[Columna4]]*CS$5/$BY$5)*$CG$4</f>
        <v>#DIV/0!</v>
      </c>
      <c r="CU44" s="273"/>
      <c r="CV44" s="273"/>
      <c r="CW44" s="272" t="e">
        <f>$X$42</f>
        <v>#DIV/0!</v>
      </c>
      <c r="CX44" s="95" t="str">
        <f>Tabla2[[#This Row],[Columna1]]</f>
        <v>C37</v>
      </c>
      <c r="CY44" s="165" t="e">
        <f>Tabla2926[[#This Row],[Columna3]]/7</f>
        <v>#DIV/0!</v>
      </c>
      <c r="CZ44" s="165" t="e">
        <f>Tabla2926[[#This Row],[Columna4]]/4.2</f>
        <v>#DIV/0!</v>
      </c>
      <c r="DA44" s="165" t="e">
        <f>Tabla292[[#This Row],[Columna16]]</f>
        <v>#DIV/0!</v>
      </c>
      <c r="DB44" s="165" t="e">
        <f>(Tabla2926[[#This Row],[Columna4]]*DB$5/$CS$5)*$DA$4</f>
        <v>#DIV/0!</v>
      </c>
      <c r="DC44" s="165" t="e">
        <f>(Tabla2926[[#This Row],[Columna4]]*DC$5/$CS$5)*$DA$4</f>
        <v>#DIV/0!</v>
      </c>
      <c r="DD44" s="165" t="e">
        <f>(Tabla2926[[#This Row],[Columna4]]*DD$5/$CS$5)*$DA$4</f>
        <v>#DIV/0!</v>
      </c>
      <c r="DE44" s="165" t="e">
        <f>(Tabla2926[[#This Row],[Columna4]]*DE$5/$CS$5)*$DA$4</f>
        <v>#DIV/0!</v>
      </c>
      <c r="DF44" s="165" t="e">
        <f>(Tabla2926[[#This Row],[Columna4]]*DF$5/$CS$5)*$DA$4</f>
        <v>#DIV/0!</v>
      </c>
      <c r="DG44" s="165" t="e">
        <f>(Tabla2926[[#This Row],[Columna4]]*DG$5/$CS$5)*$DA$4</f>
        <v>#DIV/0!</v>
      </c>
      <c r="DH44" s="165" t="e">
        <f>(Tabla2926[[#This Row],[Columna4]]*DH$5/$CS$5)*$DA$4</f>
        <v>#DIV/0!</v>
      </c>
      <c r="DI44" s="165" t="e">
        <f>(Tabla2926[[#This Row],[Columna4]]*DI$5/$CS$5)*$DA$4</f>
        <v>#DIV/0!</v>
      </c>
      <c r="DJ44" s="165" t="e">
        <f>(Tabla2926[[#This Row],[Columna4]]*DJ$5/$CS$5)*$DA$4</f>
        <v>#DIV/0!</v>
      </c>
      <c r="DK44" s="165" t="e">
        <f>(Tabla2926[[#This Row],[Columna4]]*DK$5/$CS$5)*$DA$4</f>
        <v>#DIV/0!</v>
      </c>
      <c r="DL44" s="165" t="e">
        <f>(Tabla2926[[#This Row],[Columna4]]*DL$5/$CS$5)*$DA$4</f>
        <v>#DIV/0!</v>
      </c>
      <c r="DM44" s="165" t="e">
        <f>(Tabla2926[[#This Row],[Columna4]]*DM$5/$CS$5)*$DA$4</f>
        <v>#DIV/0!</v>
      </c>
      <c r="DO44" s="273"/>
      <c r="DP44" s="273"/>
      <c r="DQ44" s="272" t="e">
        <f>$X$42</f>
        <v>#DIV/0!</v>
      </c>
      <c r="DR44" s="95" t="str">
        <f>Tabla2[[#This Row],[Columna1]]</f>
        <v>C37</v>
      </c>
      <c r="DS44" s="165" t="e">
        <f>Tabla29268[[#This Row],[Columna3]]/7</f>
        <v>#DIV/0!</v>
      </c>
      <c r="DT44" s="165" t="e">
        <f>Tabla29268[[#This Row],[Columna4]]/4.2</f>
        <v>#DIV/0!</v>
      </c>
      <c r="DU44" s="165" t="e">
        <f>Tabla2926[[#This Row],[Columna16]]</f>
        <v>#DIV/0!</v>
      </c>
      <c r="DV44" s="165" t="e">
        <f>(Tabla29268[[#This Row],[Columna4]]*DV$5/$DM$5)*$DU$4</f>
        <v>#DIV/0!</v>
      </c>
      <c r="DW44" s="165" t="e">
        <f>(Tabla29268[[#This Row],[Columna4]]*DW$5/$DM$5)*$DU$4</f>
        <v>#DIV/0!</v>
      </c>
      <c r="DX44" s="165" t="e">
        <f>(Tabla29268[[#This Row],[Columna4]]*DX$5/$DM$5)*$DU$4</f>
        <v>#DIV/0!</v>
      </c>
      <c r="DY44" s="165" t="e">
        <f>(Tabla29268[[#This Row],[Columna4]]*DY$5/$DM$5)*$DU$4</f>
        <v>#DIV/0!</v>
      </c>
      <c r="DZ44" s="165" t="e">
        <f>(Tabla29268[[#This Row],[Columna4]]*DZ$5/$DM$5)*$DU$4</f>
        <v>#DIV/0!</v>
      </c>
      <c r="EA44" s="165" t="e">
        <f>(Tabla29268[[#This Row],[Columna4]]*EA$5/$DM$5)*$DU$4</f>
        <v>#DIV/0!</v>
      </c>
      <c r="EB44" s="165" t="e">
        <f>(Tabla29268[[#This Row],[Columna4]]*EB$5/$DM$5)*$DU$4</f>
        <v>#DIV/0!</v>
      </c>
      <c r="EC44" s="165" t="e">
        <f>(Tabla29268[[#This Row],[Columna4]]*EC$5/$DM$5)*$DU$4</f>
        <v>#DIV/0!</v>
      </c>
      <c r="ED44" s="165" t="e">
        <f>(Tabla29268[[#This Row],[Columna4]]*ED$5/$DM$5)*$DU$4</f>
        <v>#DIV/0!</v>
      </c>
      <c r="EE44" s="165" t="e">
        <f>(Tabla29268[[#This Row],[Columna4]]*EE$5/$DM$5)*$DU$4</f>
        <v>#DIV/0!</v>
      </c>
      <c r="EF44" s="165" t="e">
        <f>(Tabla29268[[#This Row],[Columna4]]*EF$5/$DM$5)*$DU$4</f>
        <v>#DIV/0!</v>
      </c>
      <c r="EG44" s="165" t="e">
        <f>(Tabla29268[[#This Row],[Columna4]]*EG$5/$DM$5)*$DU$4</f>
        <v>#DIV/0!</v>
      </c>
      <c r="EI44" s="255" t="s">
        <v>247</v>
      </c>
      <c r="EJ44" s="257" t="s">
        <v>248</v>
      </c>
      <c r="EK44" s="258">
        <f t="shared" si="212"/>
        <v>0</v>
      </c>
      <c r="EL44" s="258">
        <f t="shared" si="212"/>
        <v>0</v>
      </c>
      <c r="EM44" s="258">
        <f t="shared" si="212"/>
        <v>0</v>
      </c>
      <c r="EN44" s="258">
        <f t="shared" si="212"/>
        <v>0</v>
      </c>
      <c r="EO44" s="258">
        <f t="shared" si="212"/>
        <v>0</v>
      </c>
      <c r="EP44" s="258">
        <f t="shared" si="212"/>
        <v>0</v>
      </c>
      <c r="EQ44" s="258">
        <f t="shared" si="212"/>
        <v>0</v>
      </c>
      <c r="ER44" s="258">
        <f t="shared" si="212"/>
        <v>0</v>
      </c>
      <c r="ES44" s="258">
        <f t="shared" si="212"/>
        <v>0</v>
      </c>
      <c r="ET44" s="258">
        <f t="shared" si="212"/>
        <v>0</v>
      </c>
      <c r="EU44" s="258">
        <f t="shared" si="212"/>
        <v>0</v>
      </c>
      <c r="EV44" s="258">
        <f t="shared" si="212"/>
        <v>0</v>
      </c>
      <c r="EW44" s="221">
        <f t="shared" si="197"/>
        <v>0</v>
      </c>
      <c r="EX44" s="123" t="e">
        <f t="shared" si="198"/>
        <v>#DIV/0!</v>
      </c>
      <c r="FA44" s="216" t="s">
        <v>136</v>
      </c>
      <c r="FB44" s="217" t="e">
        <f>FB41-FB43</f>
        <v>#DIV/0!</v>
      </c>
      <c r="FC44" s="217" t="e">
        <f t="shared" ref="FC44:FM44" si="247">FC41-FC43</f>
        <v>#DIV/0!</v>
      </c>
      <c r="FD44" s="217" t="e">
        <f t="shared" si="247"/>
        <v>#DIV/0!</v>
      </c>
      <c r="FE44" s="217" t="e">
        <f t="shared" si="247"/>
        <v>#DIV/0!</v>
      </c>
      <c r="FF44" s="217" t="e">
        <f t="shared" si="247"/>
        <v>#DIV/0!</v>
      </c>
      <c r="FG44" s="217" t="e">
        <f t="shared" si="247"/>
        <v>#DIV/0!</v>
      </c>
      <c r="FH44" s="217" t="e">
        <f t="shared" si="247"/>
        <v>#DIV/0!</v>
      </c>
      <c r="FI44" s="217" t="e">
        <f t="shared" si="247"/>
        <v>#DIV/0!</v>
      </c>
      <c r="FJ44" s="217" t="e">
        <f t="shared" si="247"/>
        <v>#DIV/0!</v>
      </c>
      <c r="FK44" s="217" t="e">
        <f t="shared" si="247"/>
        <v>#DIV/0!</v>
      </c>
      <c r="FL44" s="217" t="e">
        <f t="shared" si="247"/>
        <v>#DIV/0!</v>
      </c>
      <c r="FM44" s="217" t="e">
        <f t="shared" si="247"/>
        <v>#DIV/0!</v>
      </c>
      <c r="FN44" s="171" t="e">
        <f>SUM(FB44:FM44)</f>
        <v>#DIV/0!</v>
      </c>
      <c r="FO44" s="124" t="e">
        <f t="shared" si="246"/>
        <v>#DIV/0!</v>
      </c>
      <c r="GI44" s="40" t="s">
        <v>662</v>
      </c>
      <c r="GJ44" s="41">
        <v>0</v>
      </c>
      <c r="GK44" s="42">
        <f t="shared" si="91"/>
        <v>0</v>
      </c>
      <c r="GL44" s="43">
        <f t="shared" si="92"/>
        <v>0</v>
      </c>
      <c r="GM44" s="44">
        <v>1</v>
      </c>
      <c r="GN44" s="343">
        <v>0</v>
      </c>
      <c r="GO44" s="45"/>
      <c r="GR44" s="145"/>
      <c r="GS44" s="175"/>
      <c r="GT44" s="229"/>
      <c r="GU44" s="175"/>
      <c r="GV44" s="229"/>
      <c r="GW44" s="175"/>
      <c r="GX44" s="229"/>
      <c r="GY44" s="175"/>
      <c r="GZ44" s="229"/>
      <c r="HA44" s="175"/>
      <c r="HB44" s="229"/>
      <c r="HC44" s="175"/>
      <c r="HD44" s="229"/>
      <c r="HE44" s="175"/>
      <c r="HF44" s="229"/>
      <c r="HG44" s="175"/>
      <c r="HH44" s="229"/>
      <c r="HI44" s="175"/>
      <c r="HJ44" s="229"/>
      <c r="HK44" s="175"/>
      <c r="HL44" s="229"/>
      <c r="HM44" s="175"/>
      <c r="HN44" s="229"/>
      <c r="HO44" s="175"/>
      <c r="HP44" s="229"/>
      <c r="HQ44" s="175"/>
      <c r="HR44" s="229"/>
    </row>
    <row r="45" spans="3:226" ht="14.4" customHeight="1" x14ac:dyDescent="0.3">
      <c r="R45" s="270">
        <f t="shared" si="5"/>
        <v>0</v>
      </c>
      <c r="S45" s="270">
        <f t="shared" si="6"/>
        <v>0</v>
      </c>
      <c r="T45" s="270">
        <f t="shared" si="7"/>
        <v>0</v>
      </c>
      <c r="U45" s="270">
        <f t="shared" si="8"/>
        <v>0</v>
      </c>
      <c r="V45" s="271" t="s">
        <v>619</v>
      </c>
      <c r="W45" s="160">
        <f t="shared" si="9"/>
        <v>0</v>
      </c>
      <c r="X45" s="272" t="e">
        <f t="shared" si="2"/>
        <v>#DIV/0!</v>
      </c>
      <c r="Y45" s="273"/>
      <c r="Z45" s="273"/>
      <c r="AA45" s="332">
        <v>0</v>
      </c>
      <c r="AB45" s="335">
        <v>0</v>
      </c>
      <c r="AC45" s="163"/>
      <c r="AM45" s="273"/>
      <c r="AN45" s="273"/>
      <c r="AO45" s="272" t="e">
        <f>$X$43</f>
        <v>#DIV/0!</v>
      </c>
      <c r="AP45" s="95" t="str">
        <f t="shared" si="19"/>
        <v>C38</v>
      </c>
      <c r="AQ45" s="165">
        <f t="shared" si="20"/>
        <v>0</v>
      </c>
      <c r="AR45" s="165">
        <f t="shared" si="20"/>
        <v>0</v>
      </c>
      <c r="AS45" s="165">
        <f t="shared" si="20"/>
        <v>0</v>
      </c>
      <c r="AT45" s="165">
        <f t="shared" si="21"/>
        <v>0</v>
      </c>
      <c r="AU45" s="165">
        <f t="shared" si="22"/>
        <v>0</v>
      </c>
      <c r="AV45" s="165">
        <f t="shared" si="23"/>
        <v>0</v>
      </c>
      <c r="AW45" s="165">
        <f t="shared" si="24"/>
        <v>0</v>
      </c>
      <c r="AX45" s="165">
        <f t="shared" si="25"/>
        <v>0</v>
      </c>
      <c r="AY45" s="165">
        <f t="shared" si="26"/>
        <v>0</v>
      </c>
      <c r="AZ45" s="165">
        <f t="shared" si="27"/>
        <v>0</v>
      </c>
      <c r="BA45" s="165">
        <f t="shared" si="28"/>
        <v>0</v>
      </c>
      <c r="BB45" s="165">
        <f t="shared" si="29"/>
        <v>0</v>
      </c>
      <c r="BC45" s="165">
        <f t="shared" si="30"/>
        <v>0</v>
      </c>
      <c r="BD45" s="165">
        <f t="shared" si="31"/>
        <v>0</v>
      </c>
      <c r="BE45" s="165">
        <f t="shared" si="32"/>
        <v>0</v>
      </c>
      <c r="BG45" s="273"/>
      <c r="BH45" s="273"/>
      <c r="BI45" s="272" t="e">
        <f>$X$43</f>
        <v>#DIV/0!</v>
      </c>
      <c r="BJ45" s="95" t="str">
        <f>Tabla2[[#This Row],[Columna1]]</f>
        <v>C38</v>
      </c>
      <c r="BK45" s="165">
        <f>Tabla29[[#This Row],[Columna3]]/7</f>
        <v>0</v>
      </c>
      <c r="BL45" s="165">
        <f>Tabla29[[#This Row],[Columna4]]/4.2</f>
        <v>0</v>
      </c>
      <c r="BM45" s="165">
        <f>Tabla2[[#This Row],[Columna16]]</f>
        <v>0</v>
      </c>
      <c r="BN45" s="165" t="e">
        <f>(Tabla29[[#This Row],[Columna4]]*BN$5/$BE$5)*$BM$4</f>
        <v>#DIV/0!</v>
      </c>
      <c r="BO45" s="165" t="e">
        <f>(Tabla29[[#This Row],[Columna4]]*BO$5/$BE$5)*$BM$4</f>
        <v>#DIV/0!</v>
      </c>
      <c r="BP45" s="165" t="e">
        <f>(Tabla29[[#This Row],[Columna4]]*BP$5/$BE$5)*$BM$4</f>
        <v>#DIV/0!</v>
      </c>
      <c r="BQ45" s="165" t="e">
        <f>(Tabla29[[#This Row],[Columna4]]*BQ$5/$BE$5)*$BM$4</f>
        <v>#DIV/0!</v>
      </c>
      <c r="BR45" s="165" t="e">
        <f>(Tabla29[[#This Row],[Columna4]]*BR$5/$BE$5)*$BM$4</f>
        <v>#DIV/0!</v>
      </c>
      <c r="BS45" s="165" t="e">
        <f>(Tabla29[[#This Row],[Columna4]]*BS$5/$BE$5)*$BM$4</f>
        <v>#DIV/0!</v>
      </c>
      <c r="BT45" s="165" t="e">
        <f>(Tabla29[[#This Row],[Columna4]]*BT$5/$BE$5)*$BM$4</f>
        <v>#DIV/0!</v>
      </c>
      <c r="BU45" s="165" t="e">
        <f>(Tabla29[[#This Row],[Columna4]]*BU$5/$BE$5)*$BM$4</f>
        <v>#DIV/0!</v>
      </c>
      <c r="BV45" s="165" t="e">
        <f>(Tabla29[[#This Row],[Columna4]]*BV$5/$BE$5)*$BM$4</f>
        <v>#DIV/0!</v>
      </c>
      <c r="BW45" s="165" t="e">
        <f>(Tabla29[[#This Row],[Columna4]]*BW$5/$BE$5)*$BM$4</f>
        <v>#DIV/0!</v>
      </c>
      <c r="BX45" s="165" t="e">
        <f>(Tabla29[[#This Row],[Columna4]]*BX$5/$BE$5)*$BM$4</f>
        <v>#DIV/0!</v>
      </c>
      <c r="BY45" s="165" t="e">
        <f>(Tabla29[[#This Row],[Columna4]]*BY$5/$BE$5)*$BM$4</f>
        <v>#DIV/0!</v>
      </c>
      <c r="CA45" s="273"/>
      <c r="CB45" s="273"/>
      <c r="CC45" s="272" t="e">
        <f>$X$43</f>
        <v>#DIV/0!</v>
      </c>
      <c r="CD45" s="95" t="str">
        <f>Tabla2[[#This Row],[Columna1]]</f>
        <v>C38</v>
      </c>
      <c r="CE45" s="165" t="e">
        <f>Tabla292[[#This Row],[Columna3]]/7</f>
        <v>#DIV/0!</v>
      </c>
      <c r="CF45" s="165" t="e">
        <f>Tabla292[[#This Row],[Columna4]]/4.2</f>
        <v>#DIV/0!</v>
      </c>
      <c r="CG45" s="165" t="e">
        <f>Tabla29[[#This Row],[Columna16]]</f>
        <v>#DIV/0!</v>
      </c>
      <c r="CH45" s="165" t="e">
        <f>(Tabla292[[#This Row],[Columna4]]*CH$5/$BY$5)*$CG$4</f>
        <v>#DIV/0!</v>
      </c>
      <c r="CI45" s="165" t="e">
        <f>(Tabla292[[#This Row],[Columna4]]*CI$5/$BY$5)*$CG$4</f>
        <v>#DIV/0!</v>
      </c>
      <c r="CJ45" s="165" t="e">
        <f>(Tabla292[[#This Row],[Columna4]]*CJ$5/$BY$5)*$CG$4</f>
        <v>#DIV/0!</v>
      </c>
      <c r="CK45" s="165" t="e">
        <f>(Tabla292[[#This Row],[Columna4]]*CK$5/$BY$5)*$CG$4</f>
        <v>#DIV/0!</v>
      </c>
      <c r="CL45" s="165" t="e">
        <f>(Tabla292[[#This Row],[Columna4]]*CL$5/$BY$5)*$CG$4</f>
        <v>#DIV/0!</v>
      </c>
      <c r="CM45" s="165" t="e">
        <f>(Tabla292[[#This Row],[Columna4]]*CM$5/$BY$5)*$CG$4</f>
        <v>#DIV/0!</v>
      </c>
      <c r="CN45" s="165" t="e">
        <f>(Tabla292[[#This Row],[Columna4]]*CN$5/$BY$5)*$CG$4</f>
        <v>#DIV/0!</v>
      </c>
      <c r="CO45" s="165" t="e">
        <f>(Tabla292[[#This Row],[Columna4]]*CO$5/$BY$5)*$CG$4</f>
        <v>#DIV/0!</v>
      </c>
      <c r="CP45" s="165" t="e">
        <f>(Tabla292[[#This Row],[Columna4]]*CP$5/$BY$5)*$CG$4</f>
        <v>#DIV/0!</v>
      </c>
      <c r="CQ45" s="165" t="e">
        <f>(Tabla292[[#This Row],[Columna4]]*CQ$5/$BY$5)*$CG$4</f>
        <v>#DIV/0!</v>
      </c>
      <c r="CR45" s="165" t="e">
        <f>(Tabla292[[#This Row],[Columna4]]*CR$5/$BY$5)*$CG$4</f>
        <v>#DIV/0!</v>
      </c>
      <c r="CS45" s="165" t="e">
        <f>(Tabla292[[#This Row],[Columna4]]*CS$5/$BY$5)*$CG$4</f>
        <v>#DIV/0!</v>
      </c>
      <c r="CU45" s="273"/>
      <c r="CV45" s="273"/>
      <c r="CW45" s="272" t="e">
        <f>$X$43</f>
        <v>#DIV/0!</v>
      </c>
      <c r="CX45" s="95" t="str">
        <f>Tabla2[[#This Row],[Columna1]]</f>
        <v>C38</v>
      </c>
      <c r="CY45" s="165" t="e">
        <f>Tabla2926[[#This Row],[Columna3]]/7</f>
        <v>#DIV/0!</v>
      </c>
      <c r="CZ45" s="165" t="e">
        <f>Tabla2926[[#This Row],[Columna4]]/4.2</f>
        <v>#DIV/0!</v>
      </c>
      <c r="DA45" s="165" t="e">
        <f>Tabla292[[#This Row],[Columna16]]</f>
        <v>#DIV/0!</v>
      </c>
      <c r="DB45" s="165" t="e">
        <f>(Tabla2926[[#This Row],[Columna4]]*DB$5/$CS$5)*$DA$4</f>
        <v>#DIV/0!</v>
      </c>
      <c r="DC45" s="165" t="e">
        <f>(Tabla2926[[#This Row],[Columna4]]*DC$5/$CS$5)*$DA$4</f>
        <v>#DIV/0!</v>
      </c>
      <c r="DD45" s="165" t="e">
        <f>(Tabla2926[[#This Row],[Columna4]]*DD$5/$CS$5)*$DA$4</f>
        <v>#DIV/0!</v>
      </c>
      <c r="DE45" s="165" t="e">
        <f>(Tabla2926[[#This Row],[Columna4]]*DE$5/$CS$5)*$DA$4</f>
        <v>#DIV/0!</v>
      </c>
      <c r="DF45" s="165" t="e">
        <f>(Tabla2926[[#This Row],[Columna4]]*DF$5/$CS$5)*$DA$4</f>
        <v>#DIV/0!</v>
      </c>
      <c r="DG45" s="165" t="e">
        <f>(Tabla2926[[#This Row],[Columna4]]*DG$5/$CS$5)*$DA$4</f>
        <v>#DIV/0!</v>
      </c>
      <c r="DH45" s="165" t="e">
        <f>(Tabla2926[[#This Row],[Columna4]]*DH$5/$CS$5)*$DA$4</f>
        <v>#DIV/0!</v>
      </c>
      <c r="DI45" s="165" t="e">
        <f>(Tabla2926[[#This Row],[Columna4]]*DI$5/$CS$5)*$DA$4</f>
        <v>#DIV/0!</v>
      </c>
      <c r="DJ45" s="165" t="e">
        <f>(Tabla2926[[#This Row],[Columna4]]*DJ$5/$CS$5)*$DA$4</f>
        <v>#DIV/0!</v>
      </c>
      <c r="DK45" s="165" t="e">
        <f>(Tabla2926[[#This Row],[Columna4]]*DK$5/$CS$5)*$DA$4</f>
        <v>#DIV/0!</v>
      </c>
      <c r="DL45" s="165" t="e">
        <f>(Tabla2926[[#This Row],[Columna4]]*DL$5/$CS$5)*$DA$4</f>
        <v>#DIV/0!</v>
      </c>
      <c r="DM45" s="165" t="e">
        <f>(Tabla2926[[#This Row],[Columna4]]*DM$5/$CS$5)*$DA$4</f>
        <v>#DIV/0!</v>
      </c>
      <c r="DO45" s="273"/>
      <c r="DP45" s="273"/>
      <c r="DQ45" s="272" t="e">
        <f>$X$43</f>
        <v>#DIV/0!</v>
      </c>
      <c r="DR45" s="95" t="str">
        <f>Tabla2[[#This Row],[Columna1]]</f>
        <v>C38</v>
      </c>
      <c r="DS45" s="165" t="e">
        <f>Tabla29268[[#This Row],[Columna3]]/7</f>
        <v>#DIV/0!</v>
      </c>
      <c r="DT45" s="165" t="e">
        <f>Tabla29268[[#This Row],[Columna4]]/4.2</f>
        <v>#DIV/0!</v>
      </c>
      <c r="DU45" s="165" t="e">
        <f>Tabla2926[[#This Row],[Columna16]]</f>
        <v>#DIV/0!</v>
      </c>
      <c r="DV45" s="165" t="e">
        <f>(Tabla29268[[#This Row],[Columna4]]*DV$5/$DM$5)*$DU$4</f>
        <v>#DIV/0!</v>
      </c>
      <c r="DW45" s="165" t="e">
        <f>(Tabla29268[[#This Row],[Columna4]]*DW$5/$DM$5)*$DU$4</f>
        <v>#DIV/0!</v>
      </c>
      <c r="DX45" s="165" t="e">
        <f>(Tabla29268[[#This Row],[Columna4]]*DX$5/$DM$5)*$DU$4</f>
        <v>#DIV/0!</v>
      </c>
      <c r="DY45" s="165" t="e">
        <f>(Tabla29268[[#This Row],[Columna4]]*DY$5/$DM$5)*$DU$4</f>
        <v>#DIV/0!</v>
      </c>
      <c r="DZ45" s="165" t="e">
        <f>(Tabla29268[[#This Row],[Columna4]]*DZ$5/$DM$5)*$DU$4</f>
        <v>#DIV/0!</v>
      </c>
      <c r="EA45" s="165" t="e">
        <f>(Tabla29268[[#This Row],[Columna4]]*EA$5/$DM$5)*$DU$4</f>
        <v>#DIV/0!</v>
      </c>
      <c r="EB45" s="165" t="e">
        <f>(Tabla29268[[#This Row],[Columna4]]*EB$5/$DM$5)*$DU$4</f>
        <v>#DIV/0!</v>
      </c>
      <c r="EC45" s="165" t="e">
        <f>(Tabla29268[[#This Row],[Columna4]]*EC$5/$DM$5)*$DU$4</f>
        <v>#DIV/0!</v>
      </c>
      <c r="ED45" s="165" t="e">
        <f>(Tabla29268[[#This Row],[Columna4]]*ED$5/$DM$5)*$DU$4</f>
        <v>#DIV/0!</v>
      </c>
      <c r="EE45" s="165" t="e">
        <f>(Tabla29268[[#This Row],[Columna4]]*EE$5/$DM$5)*$DU$4</f>
        <v>#DIV/0!</v>
      </c>
      <c r="EF45" s="165" t="e">
        <f>(Tabla29268[[#This Row],[Columna4]]*EF$5/$DM$5)*$DU$4</f>
        <v>#DIV/0!</v>
      </c>
      <c r="EG45" s="165" t="e">
        <f>(Tabla29268[[#This Row],[Columna4]]*EG$5/$DM$5)*$DU$4</f>
        <v>#DIV/0!</v>
      </c>
      <c r="EI45" s="255" t="s">
        <v>249</v>
      </c>
      <c r="EJ45" s="257" t="s">
        <v>627</v>
      </c>
      <c r="EK45" s="258">
        <f t="shared" si="212"/>
        <v>0</v>
      </c>
      <c r="EL45" s="258">
        <f t="shared" si="212"/>
        <v>0</v>
      </c>
      <c r="EM45" s="258">
        <f t="shared" si="212"/>
        <v>0</v>
      </c>
      <c r="EN45" s="258">
        <f t="shared" si="212"/>
        <v>0</v>
      </c>
      <c r="EO45" s="258">
        <f t="shared" si="212"/>
        <v>0</v>
      </c>
      <c r="EP45" s="258">
        <f t="shared" si="212"/>
        <v>0</v>
      </c>
      <c r="EQ45" s="258">
        <f t="shared" si="212"/>
        <v>0</v>
      </c>
      <c r="ER45" s="258">
        <f t="shared" si="212"/>
        <v>0</v>
      </c>
      <c r="ES45" s="258">
        <f t="shared" si="212"/>
        <v>0</v>
      </c>
      <c r="ET45" s="258">
        <f t="shared" si="212"/>
        <v>0</v>
      </c>
      <c r="EU45" s="258">
        <f t="shared" si="212"/>
        <v>0</v>
      </c>
      <c r="EV45" s="258">
        <f t="shared" si="212"/>
        <v>0</v>
      </c>
      <c r="EW45" s="221">
        <f t="shared" si="197"/>
        <v>0</v>
      </c>
      <c r="EX45" s="123" t="e">
        <f t="shared" si="198"/>
        <v>#DIV/0!</v>
      </c>
      <c r="FA45" s="219"/>
      <c r="FB45" s="220"/>
      <c r="FC45" s="220"/>
      <c r="FD45" s="220"/>
      <c r="FE45" s="220"/>
      <c r="FF45" s="220"/>
      <c r="FG45" s="220"/>
      <c r="FH45" s="220"/>
      <c r="FI45" s="220"/>
      <c r="FJ45" s="220"/>
      <c r="FK45" s="220"/>
      <c r="FL45" s="220"/>
      <c r="FM45" s="220"/>
      <c r="FN45" s="220"/>
      <c r="FO45" s="223"/>
      <c r="GI45" s="33" t="s">
        <v>250</v>
      </c>
      <c r="GJ45" s="34"/>
      <c r="GK45" s="35">
        <f>SUM(GK46:GK70)</f>
        <v>0</v>
      </c>
      <c r="GL45" s="36"/>
      <c r="GM45" s="37"/>
      <c r="GN45" s="46"/>
      <c r="GO45" s="45"/>
      <c r="GR45" s="239" t="s">
        <v>251</v>
      </c>
      <c r="GS45" s="240" t="e">
        <f>GS43+GS35</f>
        <v>#DIV/0!</v>
      </c>
      <c r="GT45" s="213" t="e">
        <f>GS45/GS$9</f>
        <v>#DIV/0!</v>
      </c>
      <c r="GU45" s="240" t="e">
        <f>GU43+GU35</f>
        <v>#DIV/0!</v>
      </c>
      <c r="GV45" s="213" t="e">
        <f>GU45/GU$9</f>
        <v>#DIV/0!</v>
      </c>
      <c r="GW45" s="240" t="e">
        <f>GW43+GW35</f>
        <v>#DIV/0!</v>
      </c>
      <c r="GX45" s="213" t="e">
        <f>GW45/GW$9</f>
        <v>#DIV/0!</v>
      </c>
      <c r="GY45" s="240" t="e">
        <f>GY43+GY35</f>
        <v>#DIV/0!</v>
      </c>
      <c r="GZ45" s="213" t="e">
        <f>GY45/GY$9</f>
        <v>#DIV/0!</v>
      </c>
      <c r="HA45" s="240" t="e">
        <f>HA43+HA35</f>
        <v>#DIV/0!</v>
      </c>
      <c r="HB45" s="213" t="e">
        <f>HA45/HA$9</f>
        <v>#DIV/0!</v>
      </c>
      <c r="HC45" s="240" t="e">
        <f>HC43+HC35</f>
        <v>#DIV/0!</v>
      </c>
      <c r="HD45" s="213" t="e">
        <f>HC45/HC$9</f>
        <v>#DIV/0!</v>
      </c>
      <c r="HE45" s="240" t="e">
        <f>HE43+HE35</f>
        <v>#DIV/0!</v>
      </c>
      <c r="HF45" s="213" t="e">
        <f>HE45/HE$9</f>
        <v>#DIV/0!</v>
      </c>
      <c r="HG45" s="240" t="e">
        <f>HG43+HG35</f>
        <v>#DIV/0!</v>
      </c>
      <c r="HH45" s="213" t="e">
        <f>HG45/HG$9</f>
        <v>#DIV/0!</v>
      </c>
      <c r="HI45" s="240" t="e">
        <f>HI43+HI35</f>
        <v>#DIV/0!</v>
      </c>
      <c r="HJ45" s="213" t="e">
        <f>HI45/HI$9</f>
        <v>#DIV/0!</v>
      </c>
      <c r="HK45" s="240" t="e">
        <f>HK43+HK35</f>
        <v>#DIV/0!</v>
      </c>
      <c r="HL45" s="213" t="e">
        <f>HK45/HK$9</f>
        <v>#DIV/0!</v>
      </c>
      <c r="HM45" s="240" t="e">
        <f>HM43+HM35</f>
        <v>#DIV/0!</v>
      </c>
      <c r="HN45" s="213" t="e">
        <f>HM45/HM$9</f>
        <v>#DIV/0!</v>
      </c>
      <c r="HO45" s="240" t="e">
        <f>HO43+HO35</f>
        <v>#DIV/0!</v>
      </c>
      <c r="HP45" s="213" t="e">
        <f>HO45/HO$9</f>
        <v>#DIV/0!</v>
      </c>
      <c r="HQ45" s="193" t="e">
        <f>HQ43+HQ35</f>
        <v>#DIV/0!</v>
      </c>
      <c r="HR45" s="213" t="e">
        <f>HQ45/HQ$9</f>
        <v>#DIV/0!</v>
      </c>
    </row>
    <row r="46" spans="3:226" ht="14.4" customHeight="1" x14ac:dyDescent="0.3">
      <c r="R46" s="270">
        <f t="shared" si="5"/>
        <v>0</v>
      </c>
      <c r="S46" s="270">
        <f t="shared" si="6"/>
        <v>0</v>
      </c>
      <c r="T46" s="270">
        <f t="shared" si="7"/>
        <v>0</v>
      </c>
      <c r="U46" s="270">
        <f t="shared" si="8"/>
        <v>0</v>
      </c>
      <c r="V46" s="271" t="s">
        <v>620</v>
      </c>
      <c r="W46" s="160">
        <f t="shared" si="9"/>
        <v>0</v>
      </c>
      <c r="X46" s="272" t="e">
        <f t="shared" si="2"/>
        <v>#DIV/0!</v>
      </c>
      <c r="Y46" s="273"/>
      <c r="Z46" s="273"/>
      <c r="AA46" s="332">
        <v>0</v>
      </c>
      <c r="AB46" s="335">
        <v>0</v>
      </c>
      <c r="AC46" s="163"/>
      <c r="AM46" s="273"/>
      <c r="AN46" s="273"/>
      <c r="AO46" s="272" t="e">
        <f>$X$44</f>
        <v>#DIV/0!</v>
      </c>
      <c r="AP46" s="95" t="str">
        <f t="shared" si="19"/>
        <v>C39</v>
      </c>
      <c r="AQ46" s="165">
        <f t="shared" si="20"/>
        <v>0</v>
      </c>
      <c r="AR46" s="165">
        <f t="shared" si="20"/>
        <v>0</v>
      </c>
      <c r="AS46" s="165">
        <f t="shared" si="20"/>
        <v>0</v>
      </c>
      <c r="AT46" s="165">
        <f t="shared" si="21"/>
        <v>0</v>
      </c>
      <c r="AU46" s="165">
        <f t="shared" si="22"/>
        <v>0</v>
      </c>
      <c r="AV46" s="165">
        <f t="shared" si="23"/>
        <v>0</v>
      </c>
      <c r="AW46" s="165">
        <f t="shared" si="24"/>
        <v>0</v>
      </c>
      <c r="AX46" s="165">
        <f t="shared" si="25"/>
        <v>0</v>
      </c>
      <c r="AY46" s="165">
        <f t="shared" si="26"/>
        <v>0</v>
      </c>
      <c r="AZ46" s="165">
        <f t="shared" si="27"/>
        <v>0</v>
      </c>
      <c r="BA46" s="165">
        <f t="shared" si="28"/>
        <v>0</v>
      </c>
      <c r="BB46" s="165">
        <f t="shared" si="29"/>
        <v>0</v>
      </c>
      <c r="BC46" s="165">
        <f t="shared" si="30"/>
        <v>0</v>
      </c>
      <c r="BD46" s="165">
        <f t="shared" si="31"/>
        <v>0</v>
      </c>
      <c r="BE46" s="165">
        <f t="shared" si="32"/>
        <v>0</v>
      </c>
      <c r="BG46" s="273"/>
      <c r="BH46" s="273"/>
      <c r="BI46" s="272" t="e">
        <f>$X$44</f>
        <v>#DIV/0!</v>
      </c>
      <c r="BJ46" s="95" t="str">
        <f>Tabla2[[#This Row],[Columna1]]</f>
        <v>C39</v>
      </c>
      <c r="BK46" s="165">
        <f>Tabla29[[#This Row],[Columna3]]/7</f>
        <v>0</v>
      </c>
      <c r="BL46" s="165">
        <f>Tabla29[[#This Row],[Columna4]]/4.2</f>
        <v>0</v>
      </c>
      <c r="BM46" s="165">
        <f>Tabla2[[#This Row],[Columna16]]</f>
        <v>0</v>
      </c>
      <c r="BN46" s="165" t="e">
        <f>(Tabla29[[#This Row],[Columna4]]*BN$5/$BE$5)*$BM$4</f>
        <v>#DIV/0!</v>
      </c>
      <c r="BO46" s="165" t="e">
        <f>(Tabla29[[#This Row],[Columna4]]*BO$5/$BE$5)*$BM$4</f>
        <v>#DIV/0!</v>
      </c>
      <c r="BP46" s="165" t="e">
        <f>(Tabla29[[#This Row],[Columna4]]*BP$5/$BE$5)*$BM$4</f>
        <v>#DIV/0!</v>
      </c>
      <c r="BQ46" s="165" t="e">
        <f>(Tabla29[[#This Row],[Columna4]]*BQ$5/$BE$5)*$BM$4</f>
        <v>#DIV/0!</v>
      </c>
      <c r="BR46" s="165" t="e">
        <f>(Tabla29[[#This Row],[Columna4]]*BR$5/$BE$5)*$BM$4</f>
        <v>#DIV/0!</v>
      </c>
      <c r="BS46" s="165" t="e">
        <f>(Tabla29[[#This Row],[Columna4]]*BS$5/$BE$5)*$BM$4</f>
        <v>#DIV/0!</v>
      </c>
      <c r="BT46" s="165" t="e">
        <f>(Tabla29[[#This Row],[Columna4]]*BT$5/$BE$5)*$BM$4</f>
        <v>#DIV/0!</v>
      </c>
      <c r="BU46" s="165" t="e">
        <f>(Tabla29[[#This Row],[Columna4]]*BU$5/$BE$5)*$BM$4</f>
        <v>#DIV/0!</v>
      </c>
      <c r="BV46" s="165" t="e">
        <f>(Tabla29[[#This Row],[Columna4]]*BV$5/$BE$5)*$BM$4</f>
        <v>#DIV/0!</v>
      </c>
      <c r="BW46" s="165" t="e">
        <f>(Tabla29[[#This Row],[Columna4]]*BW$5/$BE$5)*$BM$4</f>
        <v>#DIV/0!</v>
      </c>
      <c r="BX46" s="165" t="e">
        <f>(Tabla29[[#This Row],[Columna4]]*BX$5/$BE$5)*$BM$4</f>
        <v>#DIV/0!</v>
      </c>
      <c r="BY46" s="165" t="e">
        <f>(Tabla29[[#This Row],[Columna4]]*BY$5/$BE$5)*$BM$4</f>
        <v>#DIV/0!</v>
      </c>
      <c r="CA46" s="273"/>
      <c r="CB46" s="273"/>
      <c r="CC46" s="272" t="e">
        <f>$X$44</f>
        <v>#DIV/0!</v>
      </c>
      <c r="CD46" s="95" t="str">
        <f>Tabla2[[#This Row],[Columna1]]</f>
        <v>C39</v>
      </c>
      <c r="CE46" s="165" t="e">
        <f>Tabla292[[#This Row],[Columna3]]/7</f>
        <v>#DIV/0!</v>
      </c>
      <c r="CF46" s="165" t="e">
        <f>Tabla292[[#This Row],[Columna4]]/4.2</f>
        <v>#DIV/0!</v>
      </c>
      <c r="CG46" s="165" t="e">
        <f>Tabla29[[#This Row],[Columna16]]</f>
        <v>#DIV/0!</v>
      </c>
      <c r="CH46" s="165" t="e">
        <f>(Tabla292[[#This Row],[Columna4]]*CH$5/$BY$5)*$CG$4</f>
        <v>#DIV/0!</v>
      </c>
      <c r="CI46" s="165" t="e">
        <f>(Tabla292[[#This Row],[Columna4]]*CI$5/$BY$5)*$CG$4</f>
        <v>#DIV/0!</v>
      </c>
      <c r="CJ46" s="165" t="e">
        <f>(Tabla292[[#This Row],[Columna4]]*CJ$5/$BY$5)*$CG$4</f>
        <v>#DIV/0!</v>
      </c>
      <c r="CK46" s="165" t="e">
        <f>(Tabla292[[#This Row],[Columna4]]*CK$5/$BY$5)*$CG$4</f>
        <v>#DIV/0!</v>
      </c>
      <c r="CL46" s="165" t="e">
        <f>(Tabla292[[#This Row],[Columna4]]*CL$5/$BY$5)*$CG$4</f>
        <v>#DIV/0!</v>
      </c>
      <c r="CM46" s="165" t="e">
        <f>(Tabla292[[#This Row],[Columna4]]*CM$5/$BY$5)*$CG$4</f>
        <v>#DIV/0!</v>
      </c>
      <c r="CN46" s="165" t="e">
        <f>(Tabla292[[#This Row],[Columna4]]*CN$5/$BY$5)*$CG$4</f>
        <v>#DIV/0!</v>
      </c>
      <c r="CO46" s="165" t="e">
        <f>(Tabla292[[#This Row],[Columna4]]*CO$5/$BY$5)*$CG$4</f>
        <v>#DIV/0!</v>
      </c>
      <c r="CP46" s="165" t="e">
        <f>(Tabla292[[#This Row],[Columna4]]*CP$5/$BY$5)*$CG$4</f>
        <v>#DIV/0!</v>
      </c>
      <c r="CQ46" s="165" t="e">
        <f>(Tabla292[[#This Row],[Columna4]]*CQ$5/$BY$5)*$CG$4</f>
        <v>#DIV/0!</v>
      </c>
      <c r="CR46" s="165" t="e">
        <f>(Tabla292[[#This Row],[Columna4]]*CR$5/$BY$5)*$CG$4</f>
        <v>#DIV/0!</v>
      </c>
      <c r="CS46" s="165" t="e">
        <f>(Tabla292[[#This Row],[Columna4]]*CS$5/$BY$5)*$CG$4</f>
        <v>#DIV/0!</v>
      </c>
      <c r="CU46" s="273"/>
      <c r="CV46" s="273"/>
      <c r="CW46" s="272" t="e">
        <f>$X$44</f>
        <v>#DIV/0!</v>
      </c>
      <c r="CX46" s="95" t="str">
        <f>Tabla2[[#This Row],[Columna1]]</f>
        <v>C39</v>
      </c>
      <c r="CY46" s="165" t="e">
        <f>Tabla2926[[#This Row],[Columna3]]/7</f>
        <v>#DIV/0!</v>
      </c>
      <c r="CZ46" s="165" t="e">
        <f>Tabla2926[[#This Row],[Columna4]]/4.2</f>
        <v>#DIV/0!</v>
      </c>
      <c r="DA46" s="165" t="e">
        <f>Tabla292[[#This Row],[Columna16]]</f>
        <v>#DIV/0!</v>
      </c>
      <c r="DB46" s="165" t="e">
        <f>(Tabla2926[[#This Row],[Columna4]]*DB$5/$CS$5)*$DA$4</f>
        <v>#DIV/0!</v>
      </c>
      <c r="DC46" s="165" t="e">
        <f>(Tabla2926[[#This Row],[Columna4]]*DC$5/$CS$5)*$DA$4</f>
        <v>#DIV/0!</v>
      </c>
      <c r="DD46" s="165" t="e">
        <f>(Tabla2926[[#This Row],[Columna4]]*DD$5/$CS$5)*$DA$4</f>
        <v>#DIV/0!</v>
      </c>
      <c r="DE46" s="165" t="e">
        <f>(Tabla2926[[#This Row],[Columna4]]*DE$5/$CS$5)*$DA$4</f>
        <v>#DIV/0!</v>
      </c>
      <c r="DF46" s="165" t="e">
        <f>(Tabla2926[[#This Row],[Columna4]]*DF$5/$CS$5)*$DA$4</f>
        <v>#DIV/0!</v>
      </c>
      <c r="DG46" s="165" t="e">
        <f>(Tabla2926[[#This Row],[Columna4]]*DG$5/$CS$5)*$DA$4</f>
        <v>#DIV/0!</v>
      </c>
      <c r="DH46" s="165" t="e">
        <f>(Tabla2926[[#This Row],[Columna4]]*DH$5/$CS$5)*$DA$4</f>
        <v>#DIV/0!</v>
      </c>
      <c r="DI46" s="165" t="e">
        <f>(Tabla2926[[#This Row],[Columna4]]*DI$5/$CS$5)*$DA$4</f>
        <v>#DIV/0!</v>
      </c>
      <c r="DJ46" s="165" t="e">
        <f>(Tabla2926[[#This Row],[Columna4]]*DJ$5/$CS$5)*$DA$4</f>
        <v>#DIV/0!</v>
      </c>
      <c r="DK46" s="165" t="e">
        <f>(Tabla2926[[#This Row],[Columna4]]*DK$5/$CS$5)*$DA$4</f>
        <v>#DIV/0!</v>
      </c>
      <c r="DL46" s="165" t="e">
        <f>(Tabla2926[[#This Row],[Columna4]]*DL$5/$CS$5)*$DA$4</f>
        <v>#DIV/0!</v>
      </c>
      <c r="DM46" s="165" t="e">
        <f>(Tabla2926[[#This Row],[Columna4]]*DM$5/$CS$5)*$DA$4</f>
        <v>#DIV/0!</v>
      </c>
      <c r="DO46" s="273"/>
      <c r="DP46" s="273"/>
      <c r="DQ46" s="272" t="e">
        <f>$X$44</f>
        <v>#DIV/0!</v>
      </c>
      <c r="DR46" s="95" t="str">
        <f>Tabla2[[#This Row],[Columna1]]</f>
        <v>C39</v>
      </c>
      <c r="DS46" s="165" t="e">
        <f>Tabla29268[[#This Row],[Columna3]]/7</f>
        <v>#DIV/0!</v>
      </c>
      <c r="DT46" s="165" t="e">
        <f>Tabla29268[[#This Row],[Columna4]]/4.2</f>
        <v>#DIV/0!</v>
      </c>
      <c r="DU46" s="165" t="e">
        <f>Tabla2926[[#This Row],[Columna16]]</f>
        <v>#DIV/0!</v>
      </c>
      <c r="DV46" s="165" t="e">
        <f>(Tabla29268[[#This Row],[Columna4]]*DV$5/$DM$5)*$DU$4</f>
        <v>#DIV/0!</v>
      </c>
      <c r="DW46" s="165" t="e">
        <f>(Tabla29268[[#This Row],[Columna4]]*DW$5/$DM$5)*$DU$4</f>
        <v>#DIV/0!</v>
      </c>
      <c r="DX46" s="165" t="e">
        <f>(Tabla29268[[#This Row],[Columna4]]*DX$5/$DM$5)*$DU$4</f>
        <v>#DIV/0!</v>
      </c>
      <c r="DY46" s="165" t="e">
        <f>(Tabla29268[[#This Row],[Columna4]]*DY$5/$DM$5)*$DU$4</f>
        <v>#DIV/0!</v>
      </c>
      <c r="DZ46" s="165" t="e">
        <f>(Tabla29268[[#This Row],[Columna4]]*DZ$5/$DM$5)*$DU$4</f>
        <v>#DIV/0!</v>
      </c>
      <c r="EA46" s="165" t="e">
        <f>(Tabla29268[[#This Row],[Columna4]]*EA$5/$DM$5)*$DU$4</f>
        <v>#DIV/0!</v>
      </c>
      <c r="EB46" s="165" t="e">
        <f>(Tabla29268[[#This Row],[Columna4]]*EB$5/$DM$5)*$DU$4</f>
        <v>#DIV/0!</v>
      </c>
      <c r="EC46" s="165" t="e">
        <f>(Tabla29268[[#This Row],[Columna4]]*EC$5/$DM$5)*$DU$4</f>
        <v>#DIV/0!</v>
      </c>
      <c r="ED46" s="165" t="e">
        <f>(Tabla29268[[#This Row],[Columna4]]*ED$5/$DM$5)*$DU$4</f>
        <v>#DIV/0!</v>
      </c>
      <c r="EE46" s="165" t="e">
        <f>(Tabla29268[[#This Row],[Columna4]]*EE$5/$DM$5)*$DU$4</f>
        <v>#DIV/0!</v>
      </c>
      <c r="EF46" s="165" t="e">
        <f>(Tabla29268[[#This Row],[Columna4]]*EF$5/$DM$5)*$DU$4</f>
        <v>#DIV/0!</v>
      </c>
      <c r="EG46" s="165" t="e">
        <f>(Tabla29268[[#This Row],[Columna4]]*EG$5/$DM$5)*$DU$4</f>
        <v>#DIV/0!</v>
      </c>
      <c r="EI46" s="255" t="s">
        <v>252</v>
      </c>
      <c r="EJ46" s="257" t="s">
        <v>628</v>
      </c>
      <c r="EK46" s="258">
        <f t="shared" si="212"/>
        <v>0</v>
      </c>
      <c r="EL46" s="258">
        <f t="shared" si="212"/>
        <v>0</v>
      </c>
      <c r="EM46" s="258">
        <f t="shared" si="212"/>
        <v>0</v>
      </c>
      <c r="EN46" s="258">
        <f t="shared" si="212"/>
        <v>0</v>
      </c>
      <c r="EO46" s="258">
        <f t="shared" si="212"/>
        <v>0</v>
      </c>
      <c r="EP46" s="258">
        <f t="shared" si="212"/>
        <v>0</v>
      </c>
      <c r="EQ46" s="258">
        <f t="shared" si="212"/>
        <v>0</v>
      </c>
      <c r="ER46" s="258">
        <f t="shared" si="212"/>
        <v>0</v>
      </c>
      <c r="ES46" s="258">
        <f t="shared" si="212"/>
        <v>0</v>
      </c>
      <c r="ET46" s="258">
        <f t="shared" si="212"/>
        <v>0</v>
      </c>
      <c r="EU46" s="258">
        <f t="shared" si="212"/>
        <v>0</v>
      </c>
      <c r="EV46" s="258">
        <f t="shared" si="212"/>
        <v>0</v>
      </c>
      <c r="EW46" s="221">
        <f t="shared" si="197"/>
        <v>0</v>
      </c>
      <c r="EX46" s="123" t="e">
        <f t="shared" si="198"/>
        <v>#DIV/0!</v>
      </c>
      <c r="FA46" s="216" t="s">
        <v>144</v>
      </c>
      <c r="FB46" s="224" t="e">
        <f>FB39*FI32</f>
        <v>#DIV/0!</v>
      </c>
      <c r="FC46" s="224" t="e">
        <f>FC39*FI32</f>
        <v>#DIV/0!</v>
      </c>
      <c r="FD46" s="224" t="e">
        <f>FD39*FI32</f>
        <v>#DIV/0!</v>
      </c>
      <c r="FE46" s="224" t="e">
        <f>FE39*FI32</f>
        <v>#DIV/0!</v>
      </c>
      <c r="FF46" s="224" t="e">
        <f>FF39*FI32</f>
        <v>#DIV/0!</v>
      </c>
      <c r="FG46" s="224" t="e">
        <f>FG39*FI32</f>
        <v>#DIV/0!</v>
      </c>
      <c r="FH46" s="224" t="e">
        <f>FH39*FI32</f>
        <v>#DIV/0!</v>
      </c>
      <c r="FI46" s="224" t="e">
        <f>FI39*FI32</f>
        <v>#DIV/0!</v>
      </c>
      <c r="FJ46" s="224" t="e">
        <f>FJ39*FI32</f>
        <v>#DIV/0!</v>
      </c>
      <c r="FK46" s="224" t="e">
        <f>FK39*FI32</f>
        <v>#DIV/0!</v>
      </c>
      <c r="FL46" s="224" t="e">
        <f>FL39*FI32</f>
        <v>#DIV/0!</v>
      </c>
      <c r="FM46" s="224" t="e">
        <f>FM39*FI32</f>
        <v>#DIV/0!</v>
      </c>
      <c r="FN46" s="171" t="e">
        <f t="shared" ref="FN46" si="248">SUM(FB46:FM46)</f>
        <v>#DIV/0!</v>
      </c>
      <c r="FO46" s="124" t="e">
        <f>FN46/$FN$6</f>
        <v>#DIV/0!</v>
      </c>
      <c r="GI46" s="40" t="s">
        <v>253</v>
      </c>
      <c r="GJ46" s="41">
        <v>0</v>
      </c>
      <c r="GK46" s="42">
        <f t="shared" ref="GK46:GK70" si="249">GJ46*GL46</f>
        <v>0</v>
      </c>
      <c r="GL46" s="43">
        <f t="shared" ref="GL46:GL70" si="250">GN46*GM46</f>
        <v>0</v>
      </c>
      <c r="GM46" s="44">
        <v>1</v>
      </c>
      <c r="GN46" s="343">
        <v>0</v>
      </c>
      <c r="GO46" s="45"/>
      <c r="GR46" s="145"/>
      <c r="GS46" s="175"/>
      <c r="GT46" s="147"/>
      <c r="GU46" s="175"/>
      <c r="GV46" s="147"/>
      <c r="GW46" s="175"/>
      <c r="GX46" s="147"/>
      <c r="GY46" s="175"/>
      <c r="GZ46" s="147"/>
      <c r="HA46" s="175"/>
      <c r="HB46" s="147"/>
      <c r="HC46" s="175"/>
      <c r="HD46" s="147"/>
      <c r="HE46" s="175"/>
      <c r="HF46" s="147"/>
      <c r="HG46" s="175"/>
      <c r="HH46" s="147"/>
      <c r="HI46" s="175"/>
      <c r="HJ46" s="147"/>
      <c r="HK46" s="175"/>
      <c r="HL46" s="147"/>
      <c r="HM46" s="175"/>
      <c r="HN46" s="147"/>
      <c r="HO46" s="175"/>
      <c r="HP46" s="147"/>
      <c r="HQ46" s="145"/>
      <c r="HR46" s="147"/>
    </row>
    <row r="47" spans="3:226" ht="14.4" customHeight="1" x14ac:dyDescent="0.3">
      <c r="R47" s="270">
        <f t="shared" si="5"/>
        <v>0</v>
      </c>
      <c r="S47" s="270">
        <f t="shared" si="6"/>
        <v>0</v>
      </c>
      <c r="T47" s="270">
        <f t="shared" si="7"/>
        <v>0</v>
      </c>
      <c r="U47" s="270">
        <f t="shared" si="8"/>
        <v>0</v>
      </c>
      <c r="V47" s="271" t="s">
        <v>621</v>
      </c>
      <c r="W47" s="160">
        <f t="shared" si="9"/>
        <v>0</v>
      </c>
      <c r="X47" s="272" t="e">
        <f t="shared" si="2"/>
        <v>#DIV/0!</v>
      </c>
      <c r="Y47" s="273"/>
      <c r="Z47" s="273"/>
      <c r="AA47" s="332">
        <v>0</v>
      </c>
      <c r="AB47" s="335">
        <v>0</v>
      </c>
      <c r="AC47" s="163"/>
      <c r="AM47" s="273"/>
      <c r="AN47" s="273"/>
      <c r="AO47" s="272" t="e">
        <f>$X$45</f>
        <v>#DIV/0!</v>
      </c>
      <c r="AP47" s="95" t="str">
        <f t="shared" si="19"/>
        <v>C40</v>
      </c>
      <c r="AQ47" s="165">
        <f t="shared" si="20"/>
        <v>0</v>
      </c>
      <c r="AR47" s="165">
        <f t="shared" si="20"/>
        <v>0</v>
      </c>
      <c r="AS47" s="165">
        <f t="shared" si="20"/>
        <v>0</v>
      </c>
      <c r="AT47" s="165">
        <f t="shared" si="21"/>
        <v>0</v>
      </c>
      <c r="AU47" s="165">
        <f t="shared" si="22"/>
        <v>0</v>
      </c>
      <c r="AV47" s="165">
        <f t="shared" si="23"/>
        <v>0</v>
      </c>
      <c r="AW47" s="165">
        <f t="shared" si="24"/>
        <v>0</v>
      </c>
      <c r="AX47" s="165">
        <f t="shared" si="25"/>
        <v>0</v>
      </c>
      <c r="AY47" s="165">
        <f t="shared" si="26"/>
        <v>0</v>
      </c>
      <c r="AZ47" s="165">
        <f t="shared" si="27"/>
        <v>0</v>
      </c>
      <c r="BA47" s="165">
        <f t="shared" si="28"/>
        <v>0</v>
      </c>
      <c r="BB47" s="165">
        <f t="shared" si="29"/>
        <v>0</v>
      </c>
      <c r="BC47" s="165">
        <f t="shared" si="30"/>
        <v>0</v>
      </c>
      <c r="BD47" s="165">
        <f t="shared" si="31"/>
        <v>0</v>
      </c>
      <c r="BE47" s="165">
        <f t="shared" si="32"/>
        <v>0</v>
      </c>
      <c r="BG47" s="273"/>
      <c r="BH47" s="273"/>
      <c r="BI47" s="272" t="e">
        <f>$X$45</f>
        <v>#DIV/0!</v>
      </c>
      <c r="BJ47" s="95" t="str">
        <f>Tabla2[[#This Row],[Columna1]]</f>
        <v>C40</v>
      </c>
      <c r="BK47" s="165">
        <f>Tabla29[[#This Row],[Columna3]]/7</f>
        <v>0</v>
      </c>
      <c r="BL47" s="165">
        <f>Tabla29[[#This Row],[Columna4]]/4.2</f>
        <v>0</v>
      </c>
      <c r="BM47" s="165">
        <f>Tabla2[[#This Row],[Columna16]]</f>
        <v>0</v>
      </c>
      <c r="BN47" s="165" t="e">
        <f>(Tabla29[[#This Row],[Columna4]]*BN$5/$BE$5)*$BM$4</f>
        <v>#DIV/0!</v>
      </c>
      <c r="BO47" s="165" t="e">
        <f>(Tabla29[[#This Row],[Columna4]]*BO$5/$BE$5)*$BM$4</f>
        <v>#DIV/0!</v>
      </c>
      <c r="BP47" s="165" t="e">
        <f>(Tabla29[[#This Row],[Columna4]]*BP$5/$BE$5)*$BM$4</f>
        <v>#DIV/0!</v>
      </c>
      <c r="BQ47" s="165" t="e">
        <f>(Tabla29[[#This Row],[Columna4]]*BQ$5/$BE$5)*$BM$4</f>
        <v>#DIV/0!</v>
      </c>
      <c r="BR47" s="165" t="e">
        <f>(Tabla29[[#This Row],[Columna4]]*BR$5/$BE$5)*$BM$4</f>
        <v>#DIV/0!</v>
      </c>
      <c r="BS47" s="165" t="e">
        <f>(Tabla29[[#This Row],[Columna4]]*BS$5/$BE$5)*$BM$4</f>
        <v>#DIV/0!</v>
      </c>
      <c r="BT47" s="165" t="e">
        <f>(Tabla29[[#This Row],[Columna4]]*BT$5/$BE$5)*$BM$4</f>
        <v>#DIV/0!</v>
      </c>
      <c r="BU47" s="165" t="e">
        <f>(Tabla29[[#This Row],[Columna4]]*BU$5/$BE$5)*$BM$4</f>
        <v>#DIV/0!</v>
      </c>
      <c r="BV47" s="165" t="e">
        <f>(Tabla29[[#This Row],[Columna4]]*BV$5/$BE$5)*$BM$4</f>
        <v>#DIV/0!</v>
      </c>
      <c r="BW47" s="165" t="e">
        <f>(Tabla29[[#This Row],[Columna4]]*BW$5/$BE$5)*$BM$4</f>
        <v>#DIV/0!</v>
      </c>
      <c r="BX47" s="165" t="e">
        <f>(Tabla29[[#This Row],[Columna4]]*BX$5/$BE$5)*$BM$4</f>
        <v>#DIV/0!</v>
      </c>
      <c r="BY47" s="165" t="e">
        <f>(Tabla29[[#This Row],[Columna4]]*BY$5/$BE$5)*$BM$4</f>
        <v>#DIV/0!</v>
      </c>
      <c r="CA47" s="273"/>
      <c r="CB47" s="273"/>
      <c r="CC47" s="272" t="e">
        <f>$X$45</f>
        <v>#DIV/0!</v>
      </c>
      <c r="CD47" s="95" t="str">
        <f>Tabla2[[#This Row],[Columna1]]</f>
        <v>C40</v>
      </c>
      <c r="CE47" s="165" t="e">
        <f>Tabla292[[#This Row],[Columna3]]/7</f>
        <v>#DIV/0!</v>
      </c>
      <c r="CF47" s="165" t="e">
        <f>Tabla292[[#This Row],[Columna4]]/4.2</f>
        <v>#DIV/0!</v>
      </c>
      <c r="CG47" s="165" t="e">
        <f>Tabla29[[#This Row],[Columna16]]</f>
        <v>#DIV/0!</v>
      </c>
      <c r="CH47" s="165" t="e">
        <f>(Tabla292[[#This Row],[Columna4]]*CH$5/$BY$5)*$CG$4</f>
        <v>#DIV/0!</v>
      </c>
      <c r="CI47" s="165" t="e">
        <f>(Tabla292[[#This Row],[Columna4]]*CI$5/$BY$5)*$CG$4</f>
        <v>#DIV/0!</v>
      </c>
      <c r="CJ47" s="165" t="e">
        <f>(Tabla292[[#This Row],[Columna4]]*CJ$5/$BY$5)*$CG$4</f>
        <v>#DIV/0!</v>
      </c>
      <c r="CK47" s="165" t="e">
        <f>(Tabla292[[#This Row],[Columna4]]*CK$5/$BY$5)*$CG$4</f>
        <v>#DIV/0!</v>
      </c>
      <c r="CL47" s="165" t="e">
        <f>(Tabla292[[#This Row],[Columna4]]*CL$5/$BY$5)*$CG$4</f>
        <v>#DIV/0!</v>
      </c>
      <c r="CM47" s="165" t="e">
        <f>(Tabla292[[#This Row],[Columna4]]*CM$5/$BY$5)*$CG$4</f>
        <v>#DIV/0!</v>
      </c>
      <c r="CN47" s="165" t="e">
        <f>(Tabla292[[#This Row],[Columna4]]*CN$5/$BY$5)*$CG$4</f>
        <v>#DIV/0!</v>
      </c>
      <c r="CO47" s="165" t="e">
        <f>(Tabla292[[#This Row],[Columna4]]*CO$5/$BY$5)*$CG$4</f>
        <v>#DIV/0!</v>
      </c>
      <c r="CP47" s="165" t="e">
        <f>(Tabla292[[#This Row],[Columna4]]*CP$5/$BY$5)*$CG$4</f>
        <v>#DIV/0!</v>
      </c>
      <c r="CQ47" s="165" t="e">
        <f>(Tabla292[[#This Row],[Columna4]]*CQ$5/$BY$5)*$CG$4</f>
        <v>#DIV/0!</v>
      </c>
      <c r="CR47" s="165" t="e">
        <f>(Tabla292[[#This Row],[Columna4]]*CR$5/$BY$5)*$CG$4</f>
        <v>#DIV/0!</v>
      </c>
      <c r="CS47" s="165" t="e">
        <f>(Tabla292[[#This Row],[Columna4]]*CS$5/$BY$5)*$CG$4</f>
        <v>#DIV/0!</v>
      </c>
      <c r="CU47" s="273"/>
      <c r="CV47" s="273"/>
      <c r="CW47" s="272" t="e">
        <f>$X$45</f>
        <v>#DIV/0!</v>
      </c>
      <c r="CX47" s="95" t="str">
        <f>Tabla2[[#This Row],[Columna1]]</f>
        <v>C40</v>
      </c>
      <c r="CY47" s="165" t="e">
        <f>Tabla2926[[#This Row],[Columna3]]/7</f>
        <v>#DIV/0!</v>
      </c>
      <c r="CZ47" s="165" t="e">
        <f>Tabla2926[[#This Row],[Columna4]]/4.2</f>
        <v>#DIV/0!</v>
      </c>
      <c r="DA47" s="165" t="e">
        <f>Tabla292[[#This Row],[Columna16]]</f>
        <v>#DIV/0!</v>
      </c>
      <c r="DB47" s="165" t="e">
        <f>(Tabla2926[[#This Row],[Columna4]]*DB$5/$CS$5)*$DA$4</f>
        <v>#DIV/0!</v>
      </c>
      <c r="DC47" s="165" t="e">
        <f>(Tabla2926[[#This Row],[Columna4]]*DC$5/$CS$5)*$DA$4</f>
        <v>#DIV/0!</v>
      </c>
      <c r="DD47" s="165" t="e">
        <f>(Tabla2926[[#This Row],[Columna4]]*DD$5/$CS$5)*$DA$4</f>
        <v>#DIV/0!</v>
      </c>
      <c r="DE47" s="165" t="e">
        <f>(Tabla2926[[#This Row],[Columna4]]*DE$5/$CS$5)*$DA$4</f>
        <v>#DIV/0!</v>
      </c>
      <c r="DF47" s="165" t="e">
        <f>(Tabla2926[[#This Row],[Columna4]]*DF$5/$CS$5)*$DA$4</f>
        <v>#DIV/0!</v>
      </c>
      <c r="DG47" s="165" t="e">
        <f>(Tabla2926[[#This Row],[Columna4]]*DG$5/$CS$5)*$DA$4</f>
        <v>#DIV/0!</v>
      </c>
      <c r="DH47" s="165" t="e">
        <f>(Tabla2926[[#This Row],[Columna4]]*DH$5/$CS$5)*$DA$4</f>
        <v>#DIV/0!</v>
      </c>
      <c r="DI47" s="165" t="e">
        <f>(Tabla2926[[#This Row],[Columna4]]*DI$5/$CS$5)*$DA$4</f>
        <v>#DIV/0!</v>
      </c>
      <c r="DJ47" s="165" t="e">
        <f>(Tabla2926[[#This Row],[Columna4]]*DJ$5/$CS$5)*$DA$4</f>
        <v>#DIV/0!</v>
      </c>
      <c r="DK47" s="165" t="e">
        <f>(Tabla2926[[#This Row],[Columna4]]*DK$5/$CS$5)*$DA$4</f>
        <v>#DIV/0!</v>
      </c>
      <c r="DL47" s="165" t="e">
        <f>(Tabla2926[[#This Row],[Columna4]]*DL$5/$CS$5)*$DA$4</f>
        <v>#DIV/0!</v>
      </c>
      <c r="DM47" s="165" t="e">
        <f>(Tabla2926[[#This Row],[Columna4]]*DM$5/$CS$5)*$DA$4</f>
        <v>#DIV/0!</v>
      </c>
      <c r="DO47" s="273"/>
      <c r="DP47" s="273"/>
      <c r="DQ47" s="272" t="e">
        <f>$X$45</f>
        <v>#DIV/0!</v>
      </c>
      <c r="DR47" s="95" t="str">
        <f>Tabla2[[#This Row],[Columna1]]</f>
        <v>C40</v>
      </c>
      <c r="DS47" s="165" t="e">
        <f>Tabla29268[[#This Row],[Columna3]]/7</f>
        <v>#DIV/0!</v>
      </c>
      <c r="DT47" s="165" t="e">
        <f>Tabla29268[[#This Row],[Columna4]]/4.2</f>
        <v>#DIV/0!</v>
      </c>
      <c r="DU47" s="165" t="e">
        <f>Tabla2926[[#This Row],[Columna16]]</f>
        <v>#DIV/0!</v>
      </c>
      <c r="DV47" s="165" t="e">
        <f>(Tabla29268[[#This Row],[Columna4]]*DV$5/$DM$5)*$DU$4</f>
        <v>#DIV/0!</v>
      </c>
      <c r="DW47" s="165" t="e">
        <f>(Tabla29268[[#This Row],[Columna4]]*DW$5/$DM$5)*$DU$4</f>
        <v>#DIV/0!</v>
      </c>
      <c r="DX47" s="165" t="e">
        <f>(Tabla29268[[#This Row],[Columna4]]*DX$5/$DM$5)*$DU$4</f>
        <v>#DIV/0!</v>
      </c>
      <c r="DY47" s="165" t="e">
        <f>(Tabla29268[[#This Row],[Columna4]]*DY$5/$DM$5)*$DU$4</f>
        <v>#DIV/0!</v>
      </c>
      <c r="DZ47" s="165" t="e">
        <f>(Tabla29268[[#This Row],[Columna4]]*DZ$5/$DM$5)*$DU$4</f>
        <v>#DIV/0!</v>
      </c>
      <c r="EA47" s="165" t="e">
        <f>(Tabla29268[[#This Row],[Columna4]]*EA$5/$DM$5)*$DU$4</f>
        <v>#DIV/0!</v>
      </c>
      <c r="EB47" s="165" t="e">
        <f>(Tabla29268[[#This Row],[Columna4]]*EB$5/$DM$5)*$DU$4</f>
        <v>#DIV/0!</v>
      </c>
      <c r="EC47" s="165" t="e">
        <f>(Tabla29268[[#This Row],[Columna4]]*EC$5/$DM$5)*$DU$4</f>
        <v>#DIV/0!</v>
      </c>
      <c r="ED47" s="165" t="e">
        <f>(Tabla29268[[#This Row],[Columna4]]*ED$5/$DM$5)*$DU$4</f>
        <v>#DIV/0!</v>
      </c>
      <c r="EE47" s="165" t="e">
        <f>(Tabla29268[[#This Row],[Columna4]]*EE$5/$DM$5)*$DU$4</f>
        <v>#DIV/0!</v>
      </c>
      <c r="EF47" s="165" t="e">
        <f>(Tabla29268[[#This Row],[Columna4]]*EF$5/$DM$5)*$DU$4</f>
        <v>#DIV/0!</v>
      </c>
      <c r="EG47" s="165" t="e">
        <f>(Tabla29268[[#This Row],[Columna4]]*EG$5/$DM$5)*$DU$4</f>
        <v>#DIV/0!</v>
      </c>
      <c r="EI47" s="255" t="s">
        <v>254</v>
      </c>
      <c r="EJ47" s="257" t="s">
        <v>255</v>
      </c>
      <c r="EK47" s="258">
        <f t="shared" si="212"/>
        <v>0</v>
      </c>
      <c r="EL47" s="258">
        <f t="shared" si="212"/>
        <v>0</v>
      </c>
      <c r="EM47" s="258">
        <f t="shared" si="212"/>
        <v>0</v>
      </c>
      <c r="EN47" s="258">
        <f t="shared" si="212"/>
        <v>0</v>
      </c>
      <c r="EO47" s="258">
        <f t="shared" si="212"/>
        <v>315.07751333004654</v>
      </c>
      <c r="EP47" s="258">
        <f t="shared" si="212"/>
        <v>0</v>
      </c>
      <c r="EQ47" s="258">
        <f t="shared" si="212"/>
        <v>0</v>
      </c>
      <c r="ER47" s="258">
        <f t="shared" si="212"/>
        <v>0</v>
      </c>
      <c r="ES47" s="258">
        <f t="shared" si="212"/>
        <v>0</v>
      </c>
      <c r="ET47" s="258">
        <f t="shared" si="212"/>
        <v>0</v>
      </c>
      <c r="EU47" s="258">
        <f t="shared" si="212"/>
        <v>0</v>
      </c>
      <c r="EV47" s="258">
        <f t="shared" si="212"/>
        <v>0</v>
      </c>
      <c r="EW47" s="221">
        <f t="shared" si="197"/>
        <v>315.07751333004654</v>
      </c>
      <c r="EX47" s="123" t="e">
        <f t="shared" si="198"/>
        <v>#DIV/0!</v>
      </c>
      <c r="FA47" s="219"/>
      <c r="FB47" s="220"/>
      <c r="FC47" s="220"/>
      <c r="FD47" s="220"/>
      <c r="FE47" s="220"/>
      <c r="FF47" s="220"/>
      <c r="FG47" s="220"/>
      <c r="FH47" s="220"/>
      <c r="FI47" s="220"/>
      <c r="FJ47" s="220"/>
      <c r="FK47" s="220"/>
      <c r="FL47" s="220"/>
      <c r="FM47" s="220"/>
      <c r="FN47" s="220"/>
      <c r="FO47" s="223"/>
      <c r="GI47" s="40" t="s">
        <v>256</v>
      </c>
      <c r="GJ47" s="41">
        <v>0</v>
      </c>
      <c r="GK47" s="42">
        <f t="shared" si="249"/>
        <v>0</v>
      </c>
      <c r="GL47" s="43">
        <f t="shared" si="250"/>
        <v>0</v>
      </c>
      <c r="GM47" s="44">
        <v>1</v>
      </c>
      <c r="GN47" s="343">
        <v>0</v>
      </c>
      <c r="GO47" s="45"/>
      <c r="GR47" s="279" t="s">
        <v>257</v>
      </c>
      <c r="GS47" s="280" t="e">
        <f>GS19+GS27+GS31+GS33+GS35+GS41</f>
        <v>#DIV/0!</v>
      </c>
      <c r="GT47" s="213" t="e">
        <f>GS47/GS$9</f>
        <v>#DIV/0!</v>
      </c>
      <c r="GU47" s="280" t="e">
        <f>GU19+GU27+GU31+GU33+GU35+GU41</f>
        <v>#DIV/0!</v>
      </c>
      <c r="GV47" s="213" t="e">
        <f>GU47/GU$9</f>
        <v>#DIV/0!</v>
      </c>
      <c r="GW47" s="280" t="e">
        <f>GW19+GW27+GW31+GW33+GW35+GW41</f>
        <v>#DIV/0!</v>
      </c>
      <c r="GX47" s="213" t="e">
        <f>GW47/GW$9</f>
        <v>#DIV/0!</v>
      </c>
      <c r="GY47" s="280" t="e">
        <f>GY19+GY27+GY31+GY33+GY35+GY41</f>
        <v>#DIV/0!</v>
      </c>
      <c r="GZ47" s="213" t="e">
        <f>GY47/GY$9</f>
        <v>#DIV/0!</v>
      </c>
      <c r="HA47" s="280" t="e">
        <f>HA19+HA27+HA31+HA33+HA35+HA41</f>
        <v>#DIV/0!</v>
      </c>
      <c r="HB47" s="213" t="e">
        <f>HA47/HA$9</f>
        <v>#DIV/0!</v>
      </c>
      <c r="HC47" s="280" t="e">
        <f>HC19+HC27+HC31+HC33+HC35+HC41</f>
        <v>#DIV/0!</v>
      </c>
      <c r="HD47" s="213" t="e">
        <f>HC47/HC$9</f>
        <v>#DIV/0!</v>
      </c>
      <c r="HE47" s="280" t="e">
        <f>HE19+HE27+HE31+HE33+HE35+HE41</f>
        <v>#DIV/0!</v>
      </c>
      <c r="HF47" s="213" t="e">
        <f>HE47/HE$9</f>
        <v>#DIV/0!</v>
      </c>
      <c r="HG47" s="280" t="e">
        <f>HG19+HG27+HG31+HG33+HG35+HG41</f>
        <v>#DIV/0!</v>
      </c>
      <c r="HH47" s="213" t="e">
        <f>HG47/HG$9</f>
        <v>#DIV/0!</v>
      </c>
      <c r="HI47" s="280" t="e">
        <f>HI19+HI27+HI31+HI33+HI35+HI41</f>
        <v>#DIV/0!</v>
      </c>
      <c r="HJ47" s="213" t="e">
        <f>HI47/HI$9</f>
        <v>#DIV/0!</v>
      </c>
      <c r="HK47" s="280" t="e">
        <f>HK19+HK27+HK31+HK33+HK35+HK41</f>
        <v>#DIV/0!</v>
      </c>
      <c r="HL47" s="213" t="e">
        <f>HK47/HK$9</f>
        <v>#DIV/0!</v>
      </c>
      <c r="HM47" s="280" t="e">
        <f>HM19+HM27+HM31+HM33+HM35+HM41</f>
        <v>#DIV/0!</v>
      </c>
      <c r="HN47" s="213" t="e">
        <f>HM47/HM$9</f>
        <v>#DIV/0!</v>
      </c>
      <c r="HO47" s="280" t="e">
        <f>HO19+HO27+HO31+HO33+HO35+HO41</f>
        <v>#DIV/0!</v>
      </c>
      <c r="HP47" s="213" t="e">
        <f>HO47/HO$9</f>
        <v>#DIV/0!</v>
      </c>
      <c r="HQ47" s="280" t="e">
        <f>HQ19+HQ27+HQ31+HQ33+HQ35+HQ41</f>
        <v>#DIV/0!</v>
      </c>
      <c r="HR47" s="213" t="e">
        <f>HQ47/HQ$9</f>
        <v>#DIV/0!</v>
      </c>
    </row>
    <row r="48" spans="3:226" ht="14.4" customHeight="1" x14ac:dyDescent="0.3">
      <c r="R48" s="270">
        <f t="shared" si="5"/>
        <v>0</v>
      </c>
      <c r="S48" s="270">
        <f t="shared" si="6"/>
        <v>0</v>
      </c>
      <c r="T48" s="270">
        <f t="shared" si="7"/>
        <v>0</v>
      </c>
      <c r="U48" s="270">
        <f t="shared" si="8"/>
        <v>0</v>
      </c>
      <c r="V48" s="271" t="s">
        <v>622</v>
      </c>
      <c r="W48" s="160">
        <f t="shared" si="9"/>
        <v>0</v>
      </c>
      <c r="X48" s="272" t="e">
        <f t="shared" si="2"/>
        <v>#DIV/0!</v>
      </c>
      <c r="Y48" s="273"/>
      <c r="Z48" s="273"/>
      <c r="AA48" s="332">
        <v>0</v>
      </c>
      <c r="AB48" s="335">
        <v>0</v>
      </c>
      <c r="AC48" s="163"/>
      <c r="AM48" s="273"/>
      <c r="AN48" s="273"/>
      <c r="AO48" s="272" t="e">
        <f>$X$46</f>
        <v>#DIV/0!</v>
      </c>
      <c r="AP48" s="95" t="str">
        <f t="shared" si="19"/>
        <v>C41</v>
      </c>
      <c r="AQ48" s="165">
        <f t="shared" si="20"/>
        <v>0</v>
      </c>
      <c r="AR48" s="165">
        <f t="shared" si="20"/>
        <v>0</v>
      </c>
      <c r="AS48" s="165">
        <f t="shared" si="20"/>
        <v>0</v>
      </c>
      <c r="AT48" s="165">
        <f t="shared" si="21"/>
        <v>0</v>
      </c>
      <c r="AU48" s="165">
        <f t="shared" si="22"/>
        <v>0</v>
      </c>
      <c r="AV48" s="165">
        <f t="shared" si="23"/>
        <v>0</v>
      </c>
      <c r="AW48" s="165">
        <f t="shared" si="24"/>
        <v>0</v>
      </c>
      <c r="AX48" s="165">
        <f t="shared" si="25"/>
        <v>0</v>
      </c>
      <c r="AY48" s="165">
        <f t="shared" si="26"/>
        <v>0</v>
      </c>
      <c r="AZ48" s="165">
        <f t="shared" si="27"/>
        <v>0</v>
      </c>
      <c r="BA48" s="165">
        <f t="shared" si="28"/>
        <v>0</v>
      </c>
      <c r="BB48" s="165">
        <f t="shared" si="29"/>
        <v>0</v>
      </c>
      <c r="BC48" s="165">
        <f t="shared" si="30"/>
        <v>0</v>
      </c>
      <c r="BD48" s="165">
        <f t="shared" si="31"/>
        <v>0</v>
      </c>
      <c r="BE48" s="165">
        <f t="shared" si="32"/>
        <v>0</v>
      </c>
      <c r="BG48" s="273"/>
      <c r="BH48" s="273"/>
      <c r="BI48" s="272" t="e">
        <f>$X$46</f>
        <v>#DIV/0!</v>
      </c>
      <c r="BJ48" s="95" t="str">
        <f>Tabla2[[#This Row],[Columna1]]</f>
        <v>C41</v>
      </c>
      <c r="BK48" s="165">
        <f>Tabla29[[#This Row],[Columna3]]/7</f>
        <v>0</v>
      </c>
      <c r="BL48" s="165">
        <f>Tabla29[[#This Row],[Columna4]]/4.2</f>
        <v>0</v>
      </c>
      <c r="BM48" s="165">
        <f>Tabla2[[#This Row],[Columna16]]</f>
        <v>0</v>
      </c>
      <c r="BN48" s="165" t="e">
        <f>(Tabla29[[#This Row],[Columna4]]*BN$5/$BE$5)*$BM$4</f>
        <v>#DIV/0!</v>
      </c>
      <c r="BO48" s="165" t="e">
        <f>(Tabla29[[#This Row],[Columna4]]*BO$5/$BE$5)*$BM$4</f>
        <v>#DIV/0!</v>
      </c>
      <c r="BP48" s="165" t="e">
        <f>(Tabla29[[#This Row],[Columna4]]*BP$5/$BE$5)*$BM$4</f>
        <v>#DIV/0!</v>
      </c>
      <c r="BQ48" s="165" t="e">
        <f>(Tabla29[[#This Row],[Columna4]]*BQ$5/$BE$5)*$BM$4</f>
        <v>#DIV/0!</v>
      </c>
      <c r="BR48" s="165" t="e">
        <f>(Tabla29[[#This Row],[Columna4]]*BR$5/$BE$5)*$BM$4</f>
        <v>#DIV/0!</v>
      </c>
      <c r="BS48" s="165" t="e">
        <f>(Tabla29[[#This Row],[Columna4]]*BS$5/$BE$5)*$BM$4</f>
        <v>#DIV/0!</v>
      </c>
      <c r="BT48" s="165" t="e">
        <f>(Tabla29[[#This Row],[Columna4]]*BT$5/$BE$5)*$BM$4</f>
        <v>#DIV/0!</v>
      </c>
      <c r="BU48" s="165" t="e">
        <f>(Tabla29[[#This Row],[Columna4]]*BU$5/$BE$5)*$BM$4</f>
        <v>#DIV/0!</v>
      </c>
      <c r="BV48" s="165" t="e">
        <f>(Tabla29[[#This Row],[Columna4]]*BV$5/$BE$5)*$BM$4</f>
        <v>#DIV/0!</v>
      </c>
      <c r="BW48" s="165" t="e">
        <f>(Tabla29[[#This Row],[Columna4]]*BW$5/$BE$5)*$BM$4</f>
        <v>#DIV/0!</v>
      </c>
      <c r="BX48" s="165" t="e">
        <f>(Tabla29[[#This Row],[Columna4]]*BX$5/$BE$5)*$BM$4</f>
        <v>#DIV/0!</v>
      </c>
      <c r="BY48" s="165" t="e">
        <f>(Tabla29[[#This Row],[Columna4]]*BY$5/$BE$5)*$BM$4</f>
        <v>#DIV/0!</v>
      </c>
      <c r="CA48" s="273"/>
      <c r="CB48" s="273"/>
      <c r="CC48" s="272" t="e">
        <f>$X$46</f>
        <v>#DIV/0!</v>
      </c>
      <c r="CD48" s="95" t="str">
        <f>Tabla2[[#This Row],[Columna1]]</f>
        <v>C41</v>
      </c>
      <c r="CE48" s="165" t="e">
        <f>Tabla292[[#This Row],[Columna3]]/7</f>
        <v>#DIV/0!</v>
      </c>
      <c r="CF48" s="165" t="e">
        <f>Tabla292[[#This Row],[Columna4]]/4.2</f>
        <v>#DIV/0!</v>
      </c>
      <c r="CG48" s="165" t="e">
        <f>Tabla29[[#This Row],[Columna16]]</f>
        <v>#DIV/0!</v>
      </c>
      <c r="CH48" s="165" t="e">
        <f>(Tabla292[[#This Row],[Columna4]]*CH$5/$BY$5)*$CG$4</f>
        <v>#DIV/0!</v>
      </c>
      <c r="CI48" s="165" t="e">
        <f>(Tabla292[[#This Row],[Columna4]]*CI$5/$BY$5)*$CG$4</f>
        <v>#DIV/0!</v>
      </c>
      <c r="CJ48" s="165" t="e">
        <f>(Tabla292[[#This Row],[Columna4]]*CJ$5/$BY$5)*$CG$4</f>
        <v>#DIV/0!</v>
      </c>
      <c r="CK48" s="165" t="e">
        <f>(Tabla292[[#This Row],[Columna4]]*CK$5/$BY$5)*$CG$4</f>
        <v>#DIV/0!</v>
      </c>
      <c r="CL48" s="165" t="e">
        <f>(Tabla292[[#This Row],[Columna4]]*CL$5/$BY$5)*$CG$4</f>
        <v>#DIV/0!</v>
      </c>
      <c r="CM48" s="165" t="e">
        <f>(Tabla292[[#This Row],[Columna4]]*CM$5/$BY$5)*$CG$4</f>
        <v>#DIV/0!</v>
      </c>
      <c r="CN48" s="165" t="e">
        <f>(Tabla292[[#This Row],[Columna4]]*CN$5/$BY$5)*$CG$4</f>
        <v>#DIV/0!</v>
      </c>
      <c r="CO48" s="165" t="e">
        <f>(Tabla292[[#This Row],[Columna4]]*CO$5/$BY$5)*$CG$4</f>
        <v>#DIV/0!</v>
      </c>
      <c r="CP48" s="165" t="e">
        <f>(Tabla292[[#This Row],[Columna4]]*CP$5/$BY$5)*$CG$4</f>
        <v>#DIV/0!</v>
      </c>
      <c r="CQ48" s="165" t="e">
        <f>(Tabla292[[#This Row],[Columna4]]*CQ$5/$BY$5)*$CG$4</f>
        <v>#DIV/0!</v>
      </c>
      <c r="CR48" s="165" t="e">
        <f>(Tabla292[[#This Row],[Columna4]]*CR$5/$BY$5)*$CG$4</f>
        <v>#DIV/0!</v>
      </c>
      <c r="CS48" s="165" t="e">
        <f>(Tabla292[[#This Row],[Columna4]]*CS$5/$BY$5)*$CG$4</f>
        <v>#DIV/0!</v>
      </c>
      <c r="CU48" s="273"/>
      <c r="CV48" s="273"/>
      <c r="CW48" s="272" t="e">
        <f>$X$46</f>
        <v>#DIV/0!</v>
      </c>
      <c r="CX48" s="95" t="str">
        <f>Tabla2[[#This Row],[Columna1]]</f>
        <v>C41</v>
      </c>
      <c r="CY48" s="165" t="e">
        <f>Tabla2926[[#This Row],[Columna3]]/7</f>
        <v>#DIV/0!</v>
      </c>
      <c r="CZ48" s="165" t="e">
        <f>Tabla2926[[#This Row],[Columna4]]/4.2</f>
        <v>#DIV/0!</v>
      </c>
      <c r="DA48" s="165" t="e">
        <f>Tabla292[[#This Row],[Columna16]]</f>
        <v>#DIV/0!</v>
      </c>
      <c r="DB48" s="165" t="e">
        <f>(Tabla2926[[#This Row],[Columna4]]*DB$5/$CS$5)*$DA$4</f>
        <v>#DIV/0!</v>
      </c>
      <c r="DC48" s="165" t="e">
        <f>(Tabla2926[[#This Row],[Columna4]]*DC$5/$CS$5)*$DA$4</f>
        <v>#DIV/0!</v>
      </c>
      <c r="DD48" s="165" t="e">
        <f>(Tabla2926[[#This Row],[Columna4]]*DD$5/$CS$5)*$DA$4</f>
        <v>#DIV/0!</v>
      </c>
      <c r="DE48" s="165" t="e">
        <f>(Tabla2926[[#This Row],[Columna4]]*DE$5/$CS$5)*$DA$4</f>
        <v>#DIV/0!</v>
      </c>
      <c r="DF48" s="165" t="e">
        <f>(Tabla2926[[#This Row],[Columna4]]*DF$5/$CS$5)*$DA$4</f>
        <v>#DIV/0!</v>
      </c>
      <c r="DG48" s="165" t="e">
        <f>(Tabla2926[[#This Row],[Columna4]]*DG$5/$CS$5)*$DA$4</f>
        <v>#DIV/0!</v>
      </c>
      <c r="DH48" s="165" t="e">
        <f>(Tabla2926[[#This Row],[Columna4]]*DH$5/$CS$5)*$DA$4</f>
        <v>#DIV/0!</v>
      </c>
      <c r="DI48" s="165" t="e">
        <f>(Tabla2926[[#This Row],[Columna4]]*DI$5/$CS$5)*$DA$4</f>
        <v>#DIV/0!</v>
      </c>
      <c r="DJ48" s="165" t="e">
        <f>(Tabla2926[[#This Row],[Columna4]]*DJ$5/$CS$5)*$DA$4</f>
        <v>#DIV/0!</v>
      </c>
      <c r="DK48" s="165" t="e">
        <f>(Tabla2926[[#This Row],[Columna4]]*DK$5/$CS$5)*$DA$4</f>
        <v>#DIV/0!</v>
      </c>
      <c r="DL48" s="165" t="e">
        <f>(Tabla2926[[#This Row],[Columna4]]*DL$5/$CS$5)*$DA$4</f>
        <v>#DIV/0!</v>
      </c>
      <c r="DM48" s="165" t="e">
        <f>(Tabla2926[[#This Row],[Columna4]]*DM$5/$CS$5)*$DA$4</f>
        <v>#DIV/0!</v>
      </c>
      <c r="DO48" s="273"/>
      <c r="DP48" s="273"/>
      <c r="DQ48" s="272" t="e">
        <f>$X$46</f>
        <v>#DIV/0!</v>
      </c>
      <c r="DR48" s="95" t="str">
        <f>Tabla2[[#This Row],[Columna1]]</f>
        <v>C41</v>
      </c>
      <c r="DS48" s="165" t="e">
        <f>Tabla29268[[#This Row],[Columna3]]/7</f>
        <v>#DIV/0!</v>
      </c>
      <c r="DT48" s="165" t="e">
        <f>Tabla29268[[#This Row],[Columna4]]/4.2</f>
        <v>#DIV/0!</v>
      </c>
      <c r="DU48" s="165" t="e">
        <f>Tabla2926[[#This Row],[Columna16]]</f>
        <v>#DIV/0!</v>
      </c>
      <c r="DV48" s="165" t="e">
        <f>(Tabla29268[[#This Row],[Columna4]]*DV$5/$DM$5)*$DU$4</f>
        <v>#DIV/0!</v>
      </c>
      <c r="DW48" s="165" t="e">
        <f>(Tabla29268[[#This Row],[Columna4]]*DW$5/$DM$5)*$DU$4</f>
        <v>#DIV/0!</v>
      </c>
      <c r="DX48" s="165" t="e">
        <f>(Tabla29268[[#This Row],[Columna4]]*DX$5/$DM$5)*$DU$4</f>
        <v>#DIV/0!</v>
      </c>
      <c r="DY48" s="165" t="e">
        <f>(Tabla29268[[#This Row],[Columna4]]*DY$5/$DM$5)*$DU$4</f>
        <v>#DIV/0!</v>
      </c>
      <c r="DZ48" s="165" t="e">
        <f>(Tabla29268[[#This Row],[Columna4]]*DZ$5/$DM$5)*$DU$4</f>
        <v>#DIV/0!</v>
      </c>
      <c r="EA48" s="165" t="e">
        <f>(Tabla29268[[#This Row],[Columna4]]*EA$5/$DM$5)*$DU$4</f>
        <v>#DIV/0!</v>
      </c>
      <c r="EB48" s="165" t="e">
        <f>(Tabla29268[[#This Row],[Columna4]]*EB$5/$DM$5)*$DU$4</f>
        <v>#DIV/0!</v>
      </c>
      <c r="EC48" s="165" t="e">
        <f>(Tabla29268[[#This Row],[Columna4]]*EC$5/$DM$5)*$DU$4</f>
        <v>#DIV/0!</v>
      </c>
      <c r="ED48" s="165" t="e">
        <f>(Tabla29268[[#This Row],[Columna4]]*ED$5/$DM$5)*$DU$4</f>
        <v>#DIV/0!</v>
      </c>
      <c r="EE48" s="165" t="e">
        <f>(Tabla29268[[#This Row],[Columna4]]*EE$5/$DM$5)*$DU$4</f>
        <v>#DIV/0!</v>
      </c>
      <c r="EF48" s="165" t="e">
        <f>(Tabla29268[[#This Row],[Columna4]]*EF$5/$DM$5)*$DU$4</f>
        <v>#DIV/0!</v>
      </c>
      <c r="EG48" s="165" t="e">
        <f>(Tabla29268[[#This Row],[Columna4]]*EG$5/$DM$5)*$DU$4</f>
        <v>#DIV/0!</v>
      </c>
      <c r="EI48" s="255" t="s">
        <v>258</v>
      </c>
      <c r="EJ48" s="257" t="s">
        <v>259</v>
      </c>
      <c r="EK48" s="258">
        <f t="shared" si="212"/>
        <v>0</v>
      </c>
      <c r="EL48" s="258">
        <f t="shared" si="212"/>
        <v>0</v>
      </c>
      <c r="EM48" s="258">
        <f t="shared" si="212"/>
        <v>0</v>
      </c>
      <c r="EN48" s="258">
        <f t="shared" si="212"/>
        <v>0</v>
      </c>
      <c r="EO48" s="258">
        <f t="shared" si="212"/>
        <v>0</v>
      </c>
      <c r="EP48" s="258">
        <f t="shared" si="212"/>
        <v>0</v>
      </c>
      <c r="EQ48" s="258">
        <f t="shared" si="212"/>
        <v>0</v>
      </c>
      <c r="ER48" s="258">
        <f t="shared" si="212"/>
        <v>0</v>
      </c>
      <c r="ES48" s="258">
        <f t="shared" si="212"/>
        <v>0</v>
      </c>
      <c r="ET48" s="258">
        <f t="shared" si="212"/>
        <v>0</v>
      </c>
      <c r="EU48" s="258">
        <f t="shared" si="212"/>
        <v>0</v>
      </c>
      <c r="EV48" s="258">
        <f t="shared" si="212"/>
        <v>0</v>
      </c>
      <c r="EW48" s="221">
        <f t="shared" si="197"/>
        <v>0</v>
      </c>
      <c r="EX48" s="123" t="e">
        <f t="shared" si="198"/>
        <v>#DIV/0!</v>
      </c>
      <c r="FA48" s="216" t="s">
        <v>150</v>
      </c>
      <c r="FB48" s="217" t="e">
        <f>+FB44-FB46</f>
        <v>#DIV/0!</v>
      </c>
      <c r="FC48" s="217" t="e">
        <f t="shared" ref="FC48:FM48" si="251">+FC44-FC46</f>
        <v>#DIV/0!</v>
      </c>
      <c r="FD48" s="217" t="e">
        <f t="shared" si="251"/>
        <v>#DIV/0!</v>
      </c>
      <c r="FE48" s="217" t="e">
        <f t="shared" si="251"/>
        <v>#DIV/0!</v>
      </c>
      <c r="FF48" s="217" t="e">
        <f t="shared" si="251"/>
        <v>#DIV/0!</v>
      </c>
      <c r="FG48" s="217" t="e">
        <f t="shared" si="251"/>
        <v>#DIV/0!</v>
      </c>
      <c r="FH48" s="217" t="e">
        <f t="shared" si="251"/>
        <v>#DIV/0!</v>
      </c>
      <c r="FI48" s="217" t="e">
        <f t="shared" si="251"/>
        <v>#DIV/0!</v>
      </c>
      <c r="FJ48" s="217" t="e">
        <f t="shared" si="251"/>
        <v>#DIV/0!</v>
      </c>
      <c r="FK48" s="217" t="e">
        <f t="shared" si="251"/>
        <v>#DIV/0!</v>
      </c>
      <c r="FL48" s="217" t="e">
        <f t="shared" si="251"/>
        <v>#DIV/0!</v>
      </c>
      <c r="FM48" s="217" t="e">
        <f t="shared" si="251"/>
        <v>#DIV/0!</v>
      </c>
      <c r="FN48" s="171" t="e">
        <f t="shared" ref="FN48" si="252">SUM(FB48:FM48)</f>
        <v>#DIV/0!</v>
      </c>
      <c r="FO48" s="124" t="e">
        <f>FN48/$FN$6</f>
        <v>#DIV/0!</v>
      </c>
      <c r="GI48" s="40" t="s">
        <v>202</v>
      </c>
      <c r="GJ48" s="41">
        <v>0</v>
      </c>
      <c r="GK48" s="42">
        <f t="shared" si="249"/>
        <v>0</v>
      </c>
      <c r="GL48" s="43">
        <f t="shared" si="250"/>
        <v>0</v>
      </c>
      <c r="GM48" s="44">
        <v>1</v>
      </c>
      <c r="GN48" s="343">
        <v>0</v>
      </c>
      <c r="GO48" s="45"/>
      <c r="GR48" s="145"/>
      <c r="GS48" s="145"/>
      <c r="GT48" s="147"/>
      <c r="GU48" s="145"/>
      <c r="GV48" s="147"/>
      <c r="GW48" s="145"/>
      <c r="GX48" s="147"/>
      <c r="GY48" s="145"/>
      <c r="GZ48" s="147"/>
      <c r="HA48" s="145"/>
      <c r="HB48" s="147"/>
      <c r="HC48" s="145"/>
      <c r="HD48" s="147"/>
      <c r="HE48" s="145"/>
      <c r="HF48" s="147"/>
      <c r="HG48" s="145"/>
      <c r="HH48" s="147"/>
      <c r="HI48" s="145"/>
      <c r="HJ48" s="147"/>
      <c r="HK48" s="145"/>
      <c r="HL48" s="147"/>
      <c r="HM48" s="145"/>
      <c r="HN48" s="147"/>
      <c r="HO48" s="145"/>
      <c r="HP48" s="147"/>
      <c r="HQ48" s="145"/>
      <c r="HR48" s="147"/>
    </row>
    <row r="49" spans="18:226" ht="14.4" customHeight="1" x14ac:dyDescent="0.3">
      <c r="R49" s="165">
        <f>SUM(R6:R48)</f>
        <v>0</v>
      </c>
      <c r="S49" s="165">
        <f>SUM(S6:S48)</f>
        <v>0</v>
      </c>
      <c r="T49" s="165">
        <f>SUM(T6:T48)</f>
        <v>0</v>
      </c>
      <c r="U49" s="165">
        <f>SUM(U6:U48)</f>
        <v>0</v>
      </c>
      <c r="V49" s="95" t="s">
        <v>260</v>
      </c>
      <c r="W49" s="281">
        <f t="shared" ref="W49" si="253">SUM(W6:W48)</f>
        <v>0</v>
      </c>
      <c r="X49" s="282" t="e">
        <f t="shared" si="2"/>
        <v>#DIV/0!</v>
      </c>
      <c r="Y49" s="283"/>
      <c r="Z49" s="283"/>
      <c r="AA49" s="281"/>
      <c r="AM49" s="273"/>
      <c r="AN49" s="273"/>
      <c r="AO49" s="272" t="e">
        <f>$X$47</f>
        <v>#DIV/0!</v>
      </c>
      <c r="AP49" s="95" t="str">
        <f t="shared" si="19"/>
        <v>C42</v>
      </c>
      <c r="AQ49" s="165">
        <f t="shared" si="20"/>
        <v>0</v>
      </c>
      <c r="AR49" s="165">
        <f t="shared" si="20"/>
        <v>0</v>
      </c>
      <c r="AS49" s="165">
        <f t="shared" si="20"/>
        <v>0</v>
      </c>
      <c r="AT49" s="165">
        <f t="shared" si="21"/>
        <v>0</v>
      </c>
      <c r="AU49" s="165">
        <f t="shared" si="22"/>
        <v>0</v>
      </c>
      <c r="AV49" s="165">
        <f t="shared" si="23"/>
        <v>0</v>
      </c>
      <c r="AW49" s="165">
        <f t="shared" si="24"/>
        <v>0</v>
      </c>
      <c r="AX49" s="165">
        <f t="shared" si="25"/>
        <v>0</v>
      </c>
      <c r="AY49" s="165">
        <f t="shared" si="26"/>
        <v>0</v>
      </c>
      <c r="AZ49" s="165">
        <f t="shared" si="27"/>
        <v>0</v>
      </c>
      <c r="BA49" s="165">
        <f t="shared" si="28"/>
        <v>0</v>
      </c>
      <c r="BB49" s="165">
        <f t="shared" si="29"/>
        <v>0</v>
      </c>
      <c r="BC49" s="165">
        <f t="shared" si="30"/>
        <v>0</v>
      </c>
      <c r="BD49" s="165">
        <f t="shared" si="31"/>
        <v>0</v>
      </c>
      <c r="BE49" s="165">
        <f t="shared" si="32"/>
        <v>0</v>
      </c>
      <c r="BG49" s="273"/>
      <c r="BH49" s="273"/>
      <c r="BI49" s="272" t="e">
        <f>$X$47</f>
        <v>#DIV/0!</v>
      </c>
      <c r="BJ49" s="95" t="str">
        <f>Tabla2[[#This Row],[Columna1]]</f>
        <v>C42</v>
      </c>
      <c r="BK49" s="165">
        <f>Tabla29[[#This Row],[Columna3]]/7</f>
        <v>0</v>
      </c>
      <c r="BL49" s="165">
        <f>Tabla29[[#This Row],[Columna4]]/4.2</f>
        <v>0</v>
      </c>
      <c r="BM49" s="165">
        <f>Tabla2[[#This Row],[Columna16]]</f>
        <v>0</v>
      </c>
      <c r="BN49" s="165" t="e">
        <f>(Tabla29[[#This Row],[Columna4]]*BN$5/$BE$5)*$BM$4</f>
        <v>#DIV/0!</v>
      </c>
      <c r="BO49" s="165" t="e">
        <f>(Tabla29[[#This Row],[Columna4]]*BO$5/$BE$5)*$BM$4</f>
        <v>#DIV/0!</v>
      </c>
      <c r="BP49" s="165" t="e">
        <f>(Tabla29[[#This Row],[Columna4]]*BP$5/$BE$5)*$BM$4</f>
        <v>#DIV/0!</v>
      </c>
      <c r="BQ49" s="165" t="e">
        <f>(Tabla29[[#This Row],[Columna4]]*BQ$5/$BE$5)*$BM$4</f>
        <v>#DIV/0!</v>
      </c>
      <c r="BR49" s="165" t="e">
        <f>(Tabla29[[#This Row],[Columna4]]*BR$5/$BE$5)*$BM$4</f>
        <v>#DIV/0!</v>
      </c>
      <c r="BS49" s="165" t="e">
        <f>(Tabla29[[#This Row],[Columna4]]*BS$5/$BE$5)*$BM$4</f>
        <v>#DIV/0!</v>
      </c>
      <c r="BT49" s="165" t="e">
        <f>(Tabla29[[#This Row],[Columna4]]*BT$5/$BE$5)*$BM$4</f>
        <v>#DIV/0!</v>
      </c>
      <c r="BU49" s="165" t="e">
        <f>(Tabla29[[#This Row],[Columna4]]*BU$5/$BE$5)*$BM$4</f>
        <v>#DIV/0!</v>
      </c>
      <c r="BV49" s="165" t="e">
        <f>(Tabla29[[#This Row],[Columna4]]*BV$5/$BE$5)*$BM$4</f>
        <v>#DIV/0!</v>
      </c>
      <c r="BW49" s="165" t="e">
        <f>(Tabla29[[#This Row],[Columna4]]*BW$5/$BE$5)*$BM$4</f>
        <v>#DIV/0!</v>
      </c>
      <c r="BX49" s="165" t="e">
        <f>(Tabla29[[#This Row],[Columna4]]*BX$5/$BE$5)*$BM$4</f>
        <v>#DIV/0!</v>
      </c>
      <c r="BY49" s="165" t="e">
        <f>(Tabla29[[#This Row],[Columna4]]*BY$5/$BE$5)*$BM$4</f>
        <v>#DIV/0!</v>
      </c>
      <c r="CA49" s="273"/>
      <c r="CB49" s="273"/>
      <c r="CC49" s="272" t="e">
        <f>$X$47</f>
        <v>#DIV/0!</v>
      </c>
      <c r="CD49" s="95" t="str">
        <f>Tabla2[[#This Row],[Columna1]]</f>
        <v>C42</v>
      </c>
      <c r="CE49" s="165" t="e">
        <f>Tabla292[[#This Row],[Columna3]]/7</f>
        <v>#DIV/0!</v>
      </c>
      <c r="CF49" s="165" t="e">
        <f>Tabla292[[#This Row],[Columna4]]/4.2</f>
        <v>#DIV/0!</v>
      </c>
      <c r="CG49" s="165" t="e">
        <f>Tabla29[[#This Row],[Columna16]]</f>
        <v>#DIV/0!</v>
      </c>
      <c r="CH49" s="165" t="e">
        <f>(Tabla292[[#This Row],[Columna4]]*CH$5/$BY$5)*$CG$4</f>
        <v>#DIV/0!</v>
      </c>
      <c r="CI49" s="165" t="e">
        <f>(Tabla292[[#This Row],[Columna4]]*CI$5/$BY$5)*$CG$4</f>
        <v>#DIV/0!</v>
      </c>
      <c r="CJ49" s="165" t="e">
        <f>(Tabla292[[#This Row],[Columna4]]*CJ$5/$BY$5)*$CG$4</f>
        <v>#DIV/0!</v>
      </c>
      <c r="CK49" s="165" t="e">
        <f>(Tabla292[[#This Row],[Columna4]]*CK$5/$BY$5)*$CG$4</f>
        <v>#DIV/0!</v>
      </c>
      <c r="CL49" s="165" t="e">
        <f>(Tabla292[[#This Row],[Columna4]]*CL$5/$BY$5)*$CG$4</f>
        <v>#DIV/0!</v>
      </c>
      <c r="CM49" s="165" t="e">
        <f>(Tabla292[[#This Row],[Columna4]]*CM$5/$BY$5)*$CG$4</f>
        <v>#DIV/0!</v>
      </c>
      <c r="CN49" s="165" t="e">
        <f>(Tabla292[[#This Row],[Columna4]]*CN$5/$BY$5)*$CG$4</f>
        <v>#DIV/0!</v>
      </c>
      <c r="CO49" s="165" t="e">
        <f>(Tabla292[[#This Row],[Columna4]]*CO$5/$BY$5)*$CG$4</f>
        <v>#DIV/0!</v>
      </c>
      <c r="CP49" s="165" t="e">
        <f>(Tabla292[[#This Row],[Columna4]]*CP$5/$BY$5)*$CG$4</f>
        <v>#DIV/0!</v>
      </c>
      <c r="CQ49" s="165" t="e">
        <f>(Tabla292[[#This Row],[Columna4]]*CQ$5/$BY$5)*$CG$4</f>
        <v>#DIV/0!</v>
      </c>
      <c r="CR49" s="165" t="e">
        <f>(Tabla292[[#This Row],[Columna4]]*CR$5/$BY$5)*$CG$4</f>
        <v>#DIV/0!</v>
      </c>
      <c r="CS49" s="165" t="e">
        <f>(Tabla292[[#This Row],[Columna4]]*CS$5/$BY$5)*$CG$4</f>
        <v>#DIV/0!</v>
      </c>
      <c r="CU49" s="273"/>
      <c r="CV49" s="273"/>
      <c r="CW49" s="272" t="e">
        <f>$X$47</f>
        <v>#DIV/0!</v>
      </c>
      <c r="CX49" s="95" t="str">
        <f>Tabla2[[#This Row],[Columna1]]</f>
        <v>C42</v>
      </c>
      <c r="CY49" s="165" t="e">
        <f>Tabla2926[[#This Row],[Columna3]]/7</f>
        <v>#DIV/0!</v>
      </c>
      <c r="CZ49" s="165" t="e">
        <f>Tabla2926[[#This Row],[Columna4]]/4.2</f>
        <v>#DIV/0!</v>
      </c>
      <c r="DA49" s="165" t="e">
        <f>Tabla292[[#This Row],[Columna16]]</f>
        <v>#DIV/0!</v>
      </c>
      <c r="DB49" s="165" t="e">
        <f>(Tabla2926[[#This Row],[Columna4]]*DB$5/$CS$5)*$DA$4</f>
        <v>#DIV/0!</v>
      </c>
      <c r="DC49" s="165" t="e">
        <f>(Tabla2926[[#This Row],[Columna4]]*DC$5/$CS$5)*$DA$4</f>
        <v>#DIV/0!</v>
      </c>
      <c r="DD49" s="165" t="e">
        <f>(Tabla2926[[#This Row],[Columna4]]*DD$5/$CS$5)*$DA$4</f>
        <v>#DIV/0!</v>
      </c>
      <c r="DE49" s="165" t="e">
        <f>(Tabla2926[[#This Row],[Columna4]]*DE$5/$CS$5)*$DA$4</f>
        <v>#DIV/0!</v>
      </c>
      <c r="DF49" s="165" t="e">
        <f>(Tabla2926[[#This Row],[Columna4]]*DF$5/$CS$5)*$DA$4</f>
        <v>#DIV/0!</v>
      </c>
      <c r="DG49" s="165" t="e">
        <f>(Tabla2926[[#This Row],[Columna4]]*DG$5/$CS$5)*$DA$4</f>
        <v>#DIV/0!</v>
      </c>
      <c r="DH49" s="165" t="e">
        <f>(Tabla2926[[#This Row],[Columna4]]*DH$5/$CS$5)*$DA$4</f>
        <v>#DIV/0!</v>
      </c>
      <c r="DI49" s="165" t="e">
        <f>(Tabla2926[[#This Row],[Columna4]]*DI$5/$CS$5)*$DA$4</f>
        <v>#DIV/0!</v>
      </c>
      <c r="DJ49" s="165" t="e">
        <f>(Tabla2926[[#This Row],[Columna4]]*DJ$5/$CS$5)*$DA$4</f>
        <v>#DIV/0!</v>
      </c>
      <c r="DK49" s="165" t="e">
        <f>(Tabla2926[[#This Row],[Columna4]]*DK$5/$CS$5)*$DA$4</f>
        <v>#DIV/0!</v>
      </c>
      <c r="DL49" s="165" t="e">
        <f>(Tabla2926[[#This Row],[Columna4]]*DL$5/$CS$5)*$DA$4</f>
        <v>#DIV/0!</v>
      </c>
      <c r="DM49" s="165" t="e">
        <f>(Tabla2926[[#This Row],[Columna4]]*DM$5/$CS$5)*$DA$4</f>
        <v>#DIV/0!</v>
      </c>
      <c r="DO49" s="273"/>
      <c r="DP49" s="273"/>
      <c r="DQ49" s="272" t="e">
        <f>$X$47</f>
        <v>#DIV/0!</v>
      </c>
      <c r="DR49" s="95" t="str">
        <f>Tabla2[[#This Row],[Columna1]]</f>
        <v>C42</v>
      </c>
      <c r="DS49" s="165" t="e">
        <f>Tabla29268[[#This Row],[Columna3]]/7</f>
        <v>#DIV/0!</v>
      </c>
      <c r="DT49" s="165" t="e">
        <f>Tabla29268[[#This Row],[Columna4]]/4.2</f>
        <v>#DIV/0!</v>
      </c>
      <c r="DU49" s="165" t="e">
        <f>Tabla2926[[#This Row],[Columna16]]</f>
        <v>#DIV/0!</v>
      </c>
      <c r="DV49" s="165" t="e">
        <f>(Tabla29268[[#This Row],[Columna4]]*DV$5/$DM$5)*$DU$4</f>
        <v>#DIV/0!</v>
      </c>
      <c r="DW49" s="165" t="e">
        <f>(Tabla29268[[#This Row],[Columna4]]*DW$5/$DM$5)*$DU$4</f>
        <v>#DIV/0!</v>
      </c>
      <c r="DX49" s="165" t="e">
        <f>(Tabla29268[[#This Row],[Columna4]]*DX$5/$DM$5)*$DU$4</f>
        <v>#DIV/0!</v>
      </c>
      <c r="DY49" s="165" t="e">
        <f>(Tabla29268[[#This Row],[Columna4]]*DY$5/$DM$5)*$DU$4</f>
        <v>#DIV/0!</v>
      </c>
      <c r="DZ49" s="165" t="e">
        <f>(Tabla29268[[#This Row],[Columna4]]*DZ$5/$DM$5)*$DU$4</f>
        <v>#DIV/0!</v>
      </c>
      <c r="EA49" s="165" t="e">
        <f>(Tabla29268[[#This Row],[Columna4]]*EA$5/$DM$5)*$DU$4</f>
        <v>#DIV/0!</v>
      </c>
      <c r="EB49" s="165" t="e">
        <f>(Tabla29268[[#This Row],[Columna4]]*EB$5/$DM$5)*$DU$4</f>
        <v>#DIV/0!</v>
      </c>
      <c r="EC49" s="165" t="e">
        <f>(Tabla29268[[#This Row],[Columna4]]*EC$5/$DM$5)*$DU$4</f>
        <v>#DIV/0!</v>
      </c>
      <c r="ED49" s="165" t="e">
        <f>(Tabla29268[[#This Row],[Columna4]]*ED$5/$DM$5)*$DU$4</f>
        <v>#DIV/0!</v>
      </c>
      <c r="EE49" s="165" t="e">
        <f>(Tabla29268[[#This Row],[Columna4]]*EE$5/$DM$5)*$DU$4</f>
        <v>#DIV/0!</v>
      </c>
      <c r="EF49" s="165" t="e">
        <f>(Tabla29268[[#This Row],[Columna4]]*EF$5/$DM$5)*$DU$4</f>
        <v>#DIV/0!</v>
      </c>
      <c r="EG49" s="165" t="e">
        <f>(Tabla29268[[#This Row],[Columna4]]*EG$5/$DM$5)*$DU$4</f>
        <v>#DIV/0!</v>
      </c>
      <c r="EI49" s="255" t="s">
        <v>261</v>
      </c>
      <c r="EJ49" s="257" t="s">
        <v>262</v>
      </c>
      <c r="EK49" s="258">
        <f t="shared" si="212"/>
        <v>0</v>
      </c>
      <c r="EL49" s="258">
        <f t="shared" si="212"/>
        <v>0</v>
      </c>
      <c r="EM49" s="258">
        <f t="shared" si="212"/>
        <v>0</v>
      </c>
      <c r="EN49" s="258">
        <f t="shared" si="212"/>
        <v>0</v>
      </c>
      <c r="EO49" s="258">
        <f t="shared" si="212"/>
        <v>0</v>
      </c>
      <c r="EP49" s="258">
        <f t="shared" si="212"/>
        <v>0</v>
      </c>
      <c r="EQ49" s="258">
        <f t="shared" si="212"/>
        <v>0</v>
      </c>
      <c r="ER49" s="258">
        <f t="shared" si="212"/>
        <v>0</v>
      </c>
      <c r="ES49" s="258">
        <f t="shared" si="212"/>
        <v>0</v>
      </c>
      <c r="ET49" s="258">
        <f t="shared" si="212"/>
        <v>0</v>
      </c>
      <c r="EU49" s="258">
        <f t="shared" si="212"/>
        <v>0</v>
      </c>
      <c r="EV49" s="258">
        <f t="shared" si="212"/>
        <v>0</v>
      </c>
      <c r="EW49" s="221">
        <f t="shared" si="197"/>
        <v>0</v>
      </c>
      <c r="EX49" s="123" t="e">
        <f t="shared" si="198"/>
        <v>#DIV/0!</v>
      </c>
      <c r="FA49" s="219"/>
      <c r="FB49" s="220"/>
      <c r="FC49" s="220"/>
      <c r="FD49" s="220"/>
      <c r="FE49" s="220"/>
      <c r="FF49" s="220"/>
      <c r="FG49" s="220"/>
      <c r="FH49" s="220"/>
      <c r="FI49" s="220"/>
      <c r="FJ49" s="220"/>
      <c r="FK49" s="220"/>
      <c r="FL49" s="220"/>
      <c r="FM49" s="220"/>
      <c r="FN49" s="220"/>
      <c r="FO49" s="223"/>
      <c r="GI49" s="40" t="s">
        <v>263</v>
      </c>
      <c r="GJ49" s="41">
        <v>0</v>
      </c>
      <c r="GK49" s="42">
        <f t="shared" si="249"/>
        <v>0</v>
      </c>
      <c r="GL49" s="43">
        <f t="shared" si="250"/>
        <v>0</v>
      </c>
      <c r="GM49" s="44">
        <v>1</v>
      </c>
      <c r="GN49" s="343">
        <v>0</v>
      </c>
      <c r="GO49" s="45"/>
      <c r="GR49" s="279" t="s">
        <v>264</v>
      </c>
      <c r="GS49" s="280" t="e">
        <f>GS37/GT17</f>
        <v>#DIV/0!</v>
      </c>
      <c r="GT49" s="192" t="e">
        <f>GS49/GS$9</f>
        <v>#DIV/0!</v>
      </c>
      <c r="GU49" s="280" t="e">
        <f>GU37/GV17</f>
        <v>#DIV/0!</v>
      </c>
      <c r="GV49" s="192" t="e">
        <f>GU49/GU$9</f>
        <v>#DIV/0!</v>
      </c>
      <c r="GW49" s="280" t="e">
        <f>GW37/GX17</f>
        <v>#DIV/0!</v>
      </c>
      <c r="GX49" s="192" t="e">
        <f>GW49/GW$9</f>
        <v>#DIV/0!</v>
      </c>
      <c r="GY49" s="280" t="e">
        <f>GY37/GZ17</f>
        <v>#DIV/0!</v>
      </c>
      <c r="GZ49" s="192" t="e">
        <f>GY49/GY$9</f>
        <v>#DIV/0!</v>
      </c>
      <c r="HA49" s="280" t="e">
        <f>HA37/HB17</f>
        <v>#DIV/0!</v>
      </c>
      <c r="HB49" s="192" t="e">
        <f>HA49/HA$9</f>
        <v>#DIV/0!</v>
      </c>
      <c r="HC49" s="280" t="e">
        <f>HC37/HD17</f>
        <v>#DIV/0!</v>
      </c>
      <c r="HD49" s="192" t="e">
        <f>HC49/HC$9</f>
        <v>#DIV/0!</v>
      </c>
      <c r="HE49" s="280" t="e">
        <f>HE37/HF17</f>
        <v>#DIV/0!</v>
      </c>
      <c r="HF49" s="192" t="e">
        <f>HE49/HE$9</f>
        <v>#DIV/0!</v>
      </c>
      <c r="HG49" s="280" t="e">
        <f>HG37/HH17</f>
        <v>#DIV/0!</v>
      </c>
      <c r="HH49" s="192" t="e">
        <f>HG49/HG$9</f>
        <v>#DIV/0!</v>
      </c>
      <c r="HI49" s="280" t="e">
        <f>HI37/HJ17</f>
        <v>#DIV/0!</v>
      </c>
      <c r="HJ49" s="192" t="e">
        <f>HI49/HI$9</f>
        <v>#DIV/0!</v>
      </c>
      <c r="HK49" s="280" t="e">
        <f>HK37/HL17</f>
        <v>#DIV/0!</v>
      </c>
      <c r="HL49" s="192" t="e">
        <f>HK49/HK$9</f>
        <v>#DIV/0!</v>
      </c>
      <c r="HM49" s="280" t="e">
        <f>HM37/HN17</f>
        <v>#DIV/0!</v>
      </c>
      <c r="HN49" s="192" t="e">
        <f>HM49/HM$9</f>
        <v>#DIV/0!</v>
      </c>
      <c r="HO49" s="280" t="e">
        <f>HO37/HP17</f>
        <v>#DIV/0!</v>
      </c>
      <c r="HP49" s="192" t="e">
        <f>HO49/HO$9</f>
        <v>#DIV/0!</v>
      </c>
      <c r="HQ49" s="280" t="e">
        <f>HQ37/HR17</f>
        <v>#DIV/0!</v>
      </c>
      <c r="HR49" s="192" t="e">
        <f>HQ49/HQ$9</f>
        <v>#DIV/0!</v>
      </c>
    </row>
    <row r="50" spans="18:226" ht="14.4" customHeight="1" x14ac:dyDescent="0.3">
      <c r="V50" s="95" t="s">
        <v>265</v>
      </c>
      <c r="W50" s="281">
        <f t="shared" ref="W50" si="254">W49/12</f>
        <v>0</v>
      </c>
      <c r="X50" s="283"/>
      <c r="Y50" s="283"/>
      <c r="Z50" s="283"/>
      <c r="AA50" s="281"/>
      <c r="AM50" s="273"/>
      <c r="AN50" s="273"/>
      <c r="AO50" s="272" t="e">
        <f>$X$48</f>
        <v>#DIV/0!</v>
      </c>
      <c r="AP50" s="95" t="str">
        <f t="shared" si="19"/>
        <v>C43</v>
      </c>
      <c r="AQ50" s="165">
        <f t="shared" si="20"/>
        <v>0</v>
      </c>
      <c r="AR50" s="165">
        <f t="shared" si="20"/>
        <v>0</v>
      </c>
      <c r="AS50" s="165">
        <f t="shared" si="20"/>
        <v>0</v>
      </c>
      <c r="AT50" s="165">
        <f t="shared" si="21"/>
        <v>0</v>
      </c>
      <c r="AU50" s="165">
        <f t="shared" si="22"/>
        <v>0</v>
      </c>
      <c r="AV50" s="165">
        <f t="shared" si="23"/>
        <v>0</v>
      </c>
      <c r="AW50" s="165">
        <f t="shared" si="24"/>
        <v>0</v>
      </c>
      <c r="AX50" s="165">
        <f t="shared" si="25"/>
        <v>0</v>
      </c>
      <c r="AY50" s="165">
        <f t="shared" si="26"/>
        <v>0</v>
      </c>
      <c r="AZ50" s="165">
        <f t="shared" si="27"/>
        <v>0</v>
      </c>
      <c r="BA50" s="165">
        <f t="shared" si="28"/>
        <v>0</v>
      </c>
      <c r="BB50" s="165">
        <f t="shared" si="29"/>
        <v>0</v>
      </c>
      <c r="BC50" s="165">
        <f t="shared" si="30"/>
        <v>0</v>
      </c>
      <c r="BD50" s="165">
        <f t="shared" si="31"/>
        <v>0</v>
      </c>
      <c r="BE50" s="165">
        <f t="shared" si="32"/>
        <v>0</v>
      </c>
      <c r="BG50" s="273"/>
      <c r="BH50" s="273"/>
      <c r="BI50" s="272" t="e">
        <f>$X$48</f>
        <v>#DIV/0!</v>
      </c>
      <c r="BJ50" s="95" t="str">
        <f>Tabla2[[#This Row],[Columna1]]</f>
        <v>C43</v>
      </c>
      <c r="BK50" s="165">
        <f>Tabla29[[#This Row],[Columna3]]/7</f>
        <v>0</v>
      </c>
      <c r="BL50" s="165">
        <f>Tabla29[[#This Row],[Columna4]]/4.2</f>
        <v>0</v>
      </c>
      <c r="BM50" s="165">
        <f>Tabla2[[#This Row],[Columna16]]</f>
        <v>0</v>
      </c>
      <c r="BN50" s="165" t="e">
        <f>(Tabla29[[#This Row],[Columna4]]*BN$5/$BE$5)*$BM$4</f>
        <v>#DIV/0!</v>
      </c>
      <c r="BO50" s="165" t="e">
        <f>(Tabla29[[#This Row],[Columna4]]*BO$5/$BE$5)*$BM$4</f>
        <v>#DIV/0!</v>
      </c>
      <c r="BP50" s="165" t="e">
        <f>(Tabla29[[#This Row],[Columna4]]*BP$5/$BE$5)*$BM$4</f>
        <v>#DIV/0!</v>
      </c>
      <c r="BQ50" s="165" t="e">
        <f>(Tabla29[[#This Row],[Columna4]]*BQ$5/$BE$5)*$BM$4</f>
        <v>#DIV/0!</v>
      </c>
      <c r="BR50" s="165" t="e">
        <f>(Tabla29[[#This Row],[Columna4]]*BR$5/$BE$5)*$BM$4</f>
        <v>#DIV/0!</v>
      </c>
      <c r="BS50" s="165" t="e">
        <f>(Tabla29[[#This Row],[Columna4]]*BS$5/$BE$5)*$BM$4</f>
        <v>#DIV/0!</v>
      </c>
      <c r="BT50" s="165" t="e">
        <f>(Tabla29[[#This Row],[Columna4]]*BT$5/$BE$5)*$BM$4</f>
        <v>#DIV/0!</v>
      </c>
      <c r="BU50" s="165" t="e">
        <f>(Tabla29[[#This Row],[Columna4]]*BU$5/$BE$5)*$BM$4</f>
        <v>#DIV/0!</v>
      </c>
      <c r="BV50" s="165" t="e">
        <f>(Tabla29[[#This Row],[Columna4]]*BV$5/$BE$5)*$BM$4</f>
        <v>#DIV/0!</v>
      </c>
      <c r="BW50" s="165" t="e">
        <f>(Tabla29[[#This Row],[Columna4]]*BW$5/$BE$5)*$BM$4</f>
        <v>#DIV/0!</v>
      </c>
      <c r="BX50" s="165" t="e">
        <f>(Tabla29[[#This Row],[Columna4]]*BX$5/$BE$5)*$BM$4</f>
        <v>#DIV/0!</v>
      </c>
      <c r="BY50" s="165" t="e">
        <f>(Tabla29[[#This Row],[Columna4]]*BY$5/$BE$5)*$BM$4</f>
        <v>#DIV/0!</v>
      </c>
      <c r="CA50" s="273"/>
      <c r="CB50" s="273"/>
      <c r="CC50" s="272" t="e">
        <f>$X$48</f>
        <v>#DIV/0!</v>
      </c>
      <c r="CD50" s="95" t="str">
        <f>Tabla2[[#This Row],[Columna1]]</f>
        <v>C43</v>
      </c>
      <c r="CE50" s="165" t="e">
        <f>Tabla292[[#This Row],[Columna3]]/7</f>
        <v>#DIV/0!</v>
      </c>
      <c r="CF50" s="165" t="e">
        <f>Tabla292[[#This Row],[Columna4]]/4.2</f>
        <v>#DIV/0!</v>
      </c>
      <c r="CG50" s="165" t="e">
        <f>Tabla29[[#This Row],[Columna16]]</f>
        <v>#DIV/0!</v>
      </c>
      <c r="CH50" s="165" t="e">
        <f>(Tabla292[[#This Row],[Columna4]]*CH$5/$BY$5)*$CG$4</f>
        <v>#DIV/0!</v>
      </c>
      <c r="CI50" s="165" t="e">
        <f>(Tabla292[[#This Row],[Columna4]]*CI$5/$BY$5)*$CG$4</f>
        <v>#DIV/0!</v>
      </c>
      <c r="CJ50" s="165" t="e">
        <f>(Tabla292[[#This Row],[Columna4]]*CJ$5/$BY$5)*$CG$4</f>
        <v>#DIV/0!</v>
      </c>
      <c r="CK50" s="165" t="e">
        <f>(Tabla292[[#This Row],[Columna4]]*CK$5/$BY$5)*$CG$4</f>
        <v>#DIV/0!</v>
      </c>
      <c r="CL50" s="165" t="e">
        <f>(Tabla292[[#This Row],[Columna4]]*CL$5/$BY$5)*$CG$4</f>
        <v>#DIV/0!</v>
      </c>
      <c r="CM50" s="165" t="e">
        <f>(Tabla292[[#This Row],[Columna4]]*CM$5/$BY$5)*$CG$4</f>
        <v>#DIV/0!</v>
      </c>
      <c r="CN50" s="165" t="e">
        <f>(Tabla292[[#This Row],[Columna4]]*CN$5/$BY$5)*$CG$4</f>
        <v>#DIV/0!</v>
      </c>
      <c r="CO50" s="165" t="e">
        <f>(Tabla292[[#This Row],[Columna4]]*CO$5/$BY$5)*$CG$4</f>
        <v>#DIV/0!</v>
      </c>
      <c r="CP50" s="165" t="e">
        <f>(Tabla292[[#This Row],[Columna4]]*CP$5/$BY$5)*$CG$4</f>
        <v>#DIV/0!</v>
      </c>
      <c r="CQ50" s="165" t="e">
        <f>(Tabla292[[#This Row],[Columna4]]*CQ$5/$BY$5)*$CG$4</f>
        <v>#DIV/0!</v>
      </c>
      <c r="CR50" s="165" t="e">
        <f>(Tabla292[[#This Row],[Columna4]]*CR$5/$BY$5)*$CG$4</f>
        <v>#DIV/0!</v>
      </c>
      <c r="CS50" s="165" t="e">
        <f>(Tabla292[[#This Row],[Columna4]]*CS$5/$BY$5)*$CG$4</f>
        <v>#DIV/0!</v>
      </c>
      <c r="CU50" s="273"/>
      <c r="CV50" s="273"/>
      <c r="CW50" s="272" t="e">
        <f>$X$48</f>
        <v>#DIV/0!</v>
      </c>
      <c r="CX50" s="95" t="str">
        <f>Tabla2[[#This Row],[Columna1]]</f>
        <v>C43</v>
      </c>
      <c r="CY50" s="165" t="e">
        <f>Tabla2926[[#This Row],[Columna3]]/7</f>
        <v>#DIV/0!</v>
      </c>
      <c r="CZ50" s="165" t="e">
        <f>Tabla2926[[#This Row],[Columna4]]/4.2</f>
        <v>#DIV/0!</v>
      </c>
      <c r="DA50" s="165" t="e">
        <f>Tabla292[[#This Row],[Columna16]]</f>
        <v>#DIV/0!</v>
      </c>
      <c r="DB50" s="165" t="e">
        <f>(Tabla2926[[#This Row],[Columna4]]*DB$5/$CS$5)*$DA$4</f>
        <v>#DIV/0!</v>
      </c>
      <c r="DC50" s="165" t="e">
        <f>(Tabla2926[[#This Row],[Columna4]]*DC$5/$CS$5)*$DA$4</f>
        <v>#DIV/0!</v>
      </c>
      <c r="DD50" s="165" t="e">
        <f>(Tabla2926[[#This Row],[Columna4]]*DD$5/$CS$5)*$DA$4</f>
        <v>#DIV/0!</v>
      </c>
      <c r="DE50" s="165" t="e">
        <f>(Tabla2926[[#This Row],[Columna4]]*DE$5/$CS$5)*$DA$4</f>
        <v>#DIV/0!</v>
      </c>
      <c r="DF50" s="165" t="e">
        <f>(Tabla2926[[#This Row],[Columna4]]*DF$5/$CS$5)*$DA$4</f>
        <v>#DIV/0!</v>
      </c>
      <c r="DG50" s="165" t="e">
        <f>(Tabla2926[[#This Row],[Columna4]]*DG$5/$CS$5)*$DA$4</f>
        <v>#DIV/0!</v>
      </c>
      <c r="DH50" s="165" t="e">
        <f>(Tabla2926[[#This Row],[Columna4]]*DH$5/$CS$5)*$DA$4</f>
        <v>#DIV/0!</v>
      </c>
      <c r="DI50" s="165" t="e">
        <f>(Tabla2926[[#This Row],[Columna4]]*DI$5/$CS$5)*$DA$4</f>
        <v>#DIV/0!</v>
      </c>
      <c r="DJ50" s="165" t="e">
        <f>(Tabla2926[[#This Row],[Columna4]]*DJ$5/$CS$5)*$DA$4</f>
        <v>#DIV/0!</v>
      </c>
      <c r="DK50" s="165" t="e">
        <f>(Tabla2926[[#This Row],[Columna4]]*DK$5/$CS$5)*$DA$4</f>
        <v>#DIV/0!</v>
      </c>
      <c r="DL50" s="165" t="e">
        <f>(Tabla2926[[#This Row],[Columna4]]*DL$5/$CS$5)*$DA$4</f>
        <v>#DIV/0!</v>
      </c>
      <c r="DM50" s="165" t="e">
        <f>(Tabla2926[[#This Row],[Columna4]]*DM$5/$CS$5)*$DA$4</f>
        <v>#DIV/0!</v>
      </c>
      <c r="DO50" s="273"/>
      <c r="DP50" s="273"/>
      <c r="DQ50" s="272" t="e">
        <f>$X$48</f>
        <v>#DIV/0!</v>
      </c>
      <c r="DR50" s="95" t="str">
        <f>Tabla2[[#This Row],[Columna1]]</f>
        <v>C43</v>
      </c>
      <c r="DS50" s="165" t="e">
        <f>Tabla29268[[#This Row],[Columna3]]/7</f>
        <v>#DIV/0!</v>
      </c>
      <c r="DT50" s="165" t="e">
        <f>Tabla29268[[#This Row],[Columna4]]/4.2</f>
        <v>#DIV/0!</v>
      </c>
      <c r="DU50" s="165" t="e">
        <f>Tabla2926[[#This Row],[Columna16]]</f>
        <v>#DIV/0!</v>
      </c>
      <c r="DV50" s="165" t="e">
        <f>(Tabla29268[[#This Row],[Columna4]]*DV$5/$DM$5)*$DU$4</f>
        <v>#DIV/0!</v>
      </c>
      <c r="DW50" s="165" t="e">
        <f>(Tabla29268[[#This Row],[Columna4]]*DW$5/$DM$5)*$DU$4</f>
        <v>#DIV/0!</v>
      </c>
      <c r="DX50" s="165" t="e">
        <f>(Tabla29268[[#This Row],[Columna4]]*DX$5/$DM$5)*$DU$4</f>
        <v>#DIV/0!</v>
      </c>
      <c r="DY50" s="165" t="e">
        <f>(Tabla29268[[#This Row],[Columna4]]*DY$5/$DM$5)*$DU$4</f>
        <v>#DIV/0!</v>
      </c>
      <c r="DZ50" s="165" t="e">
        <f>(Tabla29268[[#This Row],[Columna4]]*DZ$5/$DM$5)*$DU$4</f>
        <v>#DIV/0!</v>
      </c>
      <c r="EA50" s="165" t="e">
        <f>(Tabla29268[[#This Row],[Columna4]]*EA$5/$DM$5)*$DU$4</f>
        <v>#DIV/0!</v>
      </c>
      <c r="EB50" s="165" t="e">
        <f>(Tabla29268[[#This Row],[Columna4]]*EB$5/$DM$5)*$DU$4</f>
        <v>#DIV/0!</v>
      </c>
      <c r="EC50" s="165" t="e">
        <f>(Tabla29268[[#This Row],[Columna4]]*EC$5/$DM$5)*$DU$4</f>
        <v>#DIV/0!</v>
      </c>
      <c r="ED50" s="165" t="e">
        <f>(Tabla29268[[#This Row],[Columna4]]*ED$5/$DM$5)*$DU$4</f>
        <v>#DIV/0!</v>
      </c>
      <c r="EE50" s="165" t="e">
        <f>(Tabla29268[[#This Row],[Columna4]]*EE$5/$DM$5)*$DU$4</f>
        <v>#DIV/0!</v>
      </c>
      <c r="EF50" s="165" t="e">
        <f>(Tabla29268[[#This Row],[Columna4]]*EF$5/$DM$5)*$DU$4</f>
        <v>#DIV/0!</v>
      </c>
      <c r="EG50" s="165" t="e">
        <f>(Tabla29268[[#This Row],[Columna4]]*EG$5/$DM$5)*$DU$4</f>
        <v>#DIV/0!</v>
      </c>
      <c r="EI50" s="255" t="s">
        <v>266</v>
      </c>
      <c r="EJ50" s="257" t="s">
        <v>267</v>
      </c>
      <c r="EK50" s="258">
        <f t="shared" ref="EK50:EV52" si="255">+EK225/EK$376</f>
        <v>0</v>
      </c>
      <c r="EL50" s="258">
        <f t="shared" si="255"/>
        <v>0</v>
      </c>
      <c r="EM50" s="258">
        <f t="shared" si="255"/>
        <v>0</v>
      </c>
      <c r="EN50" s="258">
        <f t="shared" si="255"/>
        <v>0</v>
      </c>
      <c r="EO50" s="258">
        <f t="shared" si="255"/>
        <v>0</v>
      </c>
      <c r="EP50" s="258">
        <f t="shared" si="255"/>
        <v>0</v>
      </c>
      <c r="EQ50" s="258">
        <f t="shared" si="255"/>
        <v>0</v>
      </c>
      <c r="ER50" s="258">
        <f t="shared" si="255"/>
        <v>0</v>
      </c>
      <c r="ES50" s="258">
        <f t="shared" si="255"/>
        <v>0</v>
      </c>
      <c r="ET50" s="258">
        <f t="shared" si="255"/>
        <v>0</v>
      </c>
      <c r="EU50" s="258">
        <f t="shared" si="255"/>
        <v>0</v>
      </c>
      <c r="EV50" s="258">
        <f t="shared" si="255"/>
        <v>0</v>
      </c>
      <c r="EW50" s="221">
        <f t="shared" si="197"/>
        <v>0</v>
      </c>
      <c r="EX50" s="123" t="e">
        <f t="shared" si="198"/>
        <v>#DIV/0!</v>
      </c>
      <c r="FA50" s="216" t="s">
        <v>154</v>
      </c>
      <c r="FB50" s="224">
        <f>FB19</f>
        <v>0</v>
      </c>
      <c r="FC50" s="224">
        <f t="shared" ref="FC50:FM50" si="256">FC19</f>
        <v>0</v>
      </c>
      <c r="FD50" s="224">
        <f t="shared" si="256"/>
        <v>0</v>
      </c>
      <c r="FE50" s="224">
        <f t="shared" si="256"/>
        <v>0</v>
      </c>
      <c r="FF50" s="224">
        <f t="shared" si="256"/>
        <v>0</v>
      </c>
      <c r="FG50" s="224">
        <f t="shared" si="256"/>
        <v>0</v>
      </c>
      <c r="FH50" s="224">
        <f t="shared" si="256"/>
        <v>0</v>
      </c>
      <c r="FI50" s="224">
        <f t="shared" si="256"/>
        <v>0</v>
      </c>
      <c r="FJ50" s="224">
        <f t="shared" si="256"/>
        <v>0</v>
      </c>
      <c r="FK50" s="224">
        <f t="shared" si="256"/>
        <v>0</v>
      </c>
      <c r="FL50" s="224">
        <f t="shared" si="256"/>
        <v>0</v>
      </c>
      <c r="FM50" s="224">
        <f t="shared" si="256"/>
        <v>0</v>
      </c>
      <c r="FN50" s="171">
        <f t="shared" ref="FN50" si="257">SUM(FB50:FM50)</f>
        <v>0</v>
      </c>
      <c r="FO50" s="124" t="e">
        <f>FN50/$FN$6</f>
        <v>#DIV/0!</v>
      </c>
      <c r="GI50" s="40" t="s">
        <v>268</v>
      </c>
      <c r="GJ50" s="41">
        <v>0</v>
      </c>
      <c r="GK50" s="42">
        <f t="shared" si="249"/>
        <v>0</v>
      </c>
      <c r="GL50" s="43">
        <f t="shared" si="250"/>
        <v>0</v>
      </c>
      <c r="GM50" s="44">
        <v>1</v>
      </c>
      <c r="GN50" s="343">
        <v>0</v>
      </c>
      <c r="GO50" s="45"/>
      <c r="GR50" s="145"/>
      <c r="GS50" s="145"/>
      <c r="GT50" s="147"/>
      <c r="GU50" s="145"/>
      <c r="GV50" s="148"/>
      <c r="GW50" s="145"/>
      <c r="GX50" s="148"/>
      <c r="GY50" s="145"/>
      <c r="GZ50" s="148"/>
      <c r="HA50" s="145"/>
      <c r="HB50" s="148"/>
      <c r="HC50" s="145"/>
      <c r="HD50" s="148"/>
      <c r="HE50" s="145"/>
      <c r="HF50" s="148"/>
      <c r="HG50" s="145"/>
      <c r="HH50" s="148"/>
      <c r="HI50" s="145"/>
      <c r="HJ50" s="148"/>
      <c r="HK50" s="145"/>
      <c r="HL50" s="148"/>
      <c r="HM50" s="145"/>
      <c r="HN50" s="148"/>
      <c r="HO50" s="145"/>
      <c r="HP50" s="148"/>
      <c r="HQ50" s="145"/>
      <c r="HR50" s="150"/>
    </row>
    <row r="51" spans="18:226" ht="14.4" customHeight="1" x14ac:dyDescent="0.3">
      <c r="U51" s="159"/>
      <c r="V51" s="284" t="s">
        <v>269</v>
      </c>
      <c r="W51" s="285">
        <f>W50/$W$52</f>
        <v>0</v>
      </c>
      <c r="X51" s="286"/>
      <c r="Y51" s="286"/>
      <c r="Z51" s="286"/>
      <c r="AP51" s="95"/>
      <c r="AQ51" s="165">
        <f>SUBTOTAL(109,Tabla2[Columna2])</f>
        <v>0</v>
      </c>
      <c r="AR51" s="165">
        <f>SUBTOTAL(109,Tabla2[Columna3])</f>
        <v>0</v>
      </c>
      <c r="AS51" s="165">
        <f>SUBTOTAL(109,Tabla2[Columna4])</f>
        <v>0</v>
      </c>
      <c r="AT51" s="165">
        <f>SUBTOTAL(109,Tabla2[Columna5])</f>
        <v>0</v>
      </c>
      <c r="AU51" s="165">
        <f>SUBTOTAL(109,Tabla2[Columna6])</f>
        <v>0</v>
      </c>
      <c r="AV51" s="165">
        <f>SUBTOTAL(109,Tabla2[Columna7])</f>
        <v>0</v>
      </c>
      <c r="AW51" s="165">
        <f>SUBTOTAL(109,Tabla2[Columna8])</f>
        <v>0</v>
      </c>
      <c r="AX51" s="165">
        <f>SUBTOTAL(109,Tabla2[Columna9])</f>
        <v>0</v>
      </c>
      <c r="AY51" s="165">
        <f>SUBTOTAL(109,Tabla2[Columna10])</f>
        <v>0</v>
      </c>
      <c r="AZ51" s="165">
        <f>SUBTOTAL(109,Tabla2[Columna11])</f>
        <v>0</v>
      </c>
      <c r="BA51" s="165">
        <f>SUBTOTAL(109,Tabla2[Columna12])</f>
        <v>0</v>
      </c>
      <c r="BB51" s="165">
        <f>SUBTOTAL(109,Tabla2[Columna13])</f>
        <v>0</v>
      </c>
      <c r="BC51" s="165">
        <f>SUBTOTAL(109,Tabla2[Columna14])</f>
        <v>0</v>
      </c>
      <c r="BD51" s="165">
        <f>SUBTOTAL(109,Tabla2[Columna15])</f>
        <v>0</v>
      </c>
      <c r="BE51" s="165">
        <f>SUBTOTAL(109,Tabla2[Columna16])</f>
        <v>0</v>
      </c>
      <c r="BJ51" s="287"/>
      <c r="BK51" s="196">
        <f>SUBTOTAL(109,Tabla29[Columna2])</f>
        <v>0</v>
      </c>
      <c r="BL51" s="196">
        <f>SUBTOTAL(109,Tabla29[Columna3])</f>
        <v>0</v>
      </c>
      <c r="BM51" s="196">
        <f>SUBTOTAL(109,Tabla29[Columna4])</f>
        <v>0</v>
      </c>
      <c r="BN51" s="196" t="e">
        <f>SUBTOTAL(109,Tabla29[Columna5])</f>
        <v>#DIV/0!</v>
      </c>
      <c r="BO51" s="196" t="e">
        <f>SUBTOTAL(109,Tabla29[Columna6])</f>
        <v>#DIV/0!</v>
      </c>
      <c r="BP51" s="196" t="e">
        <f>SUBTOTAL(109,Tabla29[Columna7])</f>
        <v>#DIV/0!</v>
      </c>
      <c r="BQ51" s="196" t="e">
        <f>SUBTOTAL(109,Tabla29[Columna8])</f>
        <v>#DIV/0!</v>
      </c>
      <c r="BR51" s="196" t="e">
        <f>SUBTOTAL(109,Tabla29[Columna9])</f>
        <v>#DIV/0!</v>
      </c>
      <c r="BS51" s="196" t="e">
        <f>SUBTOTAL(109,Tabla29[Columna10])</f>
        <v>#DIV/0!</v>
      </c>
      <c r="BT51" s="196" t="e">
        <f>SUBTOTAL(109,Tabla29[Columna11])</f>
        <v>#DIV/0!</v>
      </c>
      <c r="BU51" s="196" t="e">
        <f>SUBTOTAL(109,Tabla29[Columna12])</f>
        <v>#DIV/0!</v>
      </c>
      <c r="BV51" s="196" t="e">
        <f>SUBTOTAL(109,Tabla29[Columna13])</f>
        <v>#DIV/0!</v>
      </c>
      <c r="BW51" s="196" t="e">
        <f>SUBTOTAL(109,Tabla29[Columna14])</f>
        <v>#DIV/0!</v>
      </c>
      <c r="BX51" s="196" t="e">
        <f>SUBTOTAL(109,Tabla29[Columna15])</f>
        <v>#DIV/0!</v>
      </c>
      <c r="BY51" s="196" t="e">
        <f>SUBTOTAL(109,Tabla29[Columna16])</f>
        <v>#DIV/0!</v>
      </c>
      <c r="CD51" s="287"/>
      <c r="CE51" s="196" t="e">
        <f>SUBTOTAL(109,Tabla292[Columna2])</f>
        <v>#DIV/0!</v>
      </c>
      <c r="CF51" s="196" t="e">
        <f>SUBTOTAL(109,Tabla292[Columna3])</f>
        <v>#DIV/0!</v>
      </c>
      <c r="CG51" s="196" t="e">
        <f>SUBTOTAL(109,Tabla292[Columna4])</f>
        <v>#DIV/0!</v>
      </c>
      <c r="CH51" s="196" t="e">
        <f>SUBTOTAL(109,Tabla292[Columna5])</f>
        <v>#DIV/0!</v>
      </c>
      <c r="CI51" s="196" t="e">
        <f>SUBTOTAL(109,Tabla292[Columna6])</f>
        <v>#DIV/0!</v>
      </c>
      <c r="CJ51" s="196" t="e">
        <f>SUBTOTAL(109,Tabla292[Columna7])</f>
        <v>#DIV/0!</v>
      </c>
      <c r="CK51" s="196" t="e">
        <f>SUBTOTAL(109,Tabla292[Columna8])</f>
        <v>#DIV/0!</v>
      </c>
      <c r="CL51" s="196" t="e">
        <f>SUBTOTAL(109,Tabla292[Columna9])</f>
        <v>#DIV/0!</v>
      </c>
      <c r="CM51" s="196" t="e">
        <f>SUBTOTAL(109,Tabla292[Columna10])</f>
        <v>#DIV/0!</v>
      </c>
      <c r="CN51" s="196" t="e">
        <f>SUBTOTAL(109,Tabla292[Columna11])</f>
        <v>#DIV/0!</v>
      </c>
      <c r="CO51" s="196" t="e">
        <f>SUBTOTAL(109,Tabla292[Columna12])</f>
        <v>#DIV/0!</v>
      </c>
      <c r="CP51" s="196" t="e">
        <f>SUBTOTAL(109,Tabla292[Columna13])</f>
        <v>#DIV/0!</v>
      </c>
      <c r="CQ51" s="196" t="e">
        <f>SUBTOTAL(109,Tabla292[Columna14])</f>
        <v>#DIV/0!</v>
      </c>
      <c r="CR51" s="196" t="e">
        <f>SUBTOTAL(109,Tabla292[Columna15])</f>
        <v>#DIV/0!</v>
      </c>
      <c r="CS51" s="196" t="e">
        <f>SUBTOTAL(109,Tabla292[Columna16])</f>
        <v>#DIV/0!</v>
      </c>
      <c r="CX51" s="287"/>
      <c r="CY51" s="196" t="e">
        <f>SUBTOTAL(109,Tabla2926[Columna2])</f>
        <v>#DIV/0!</v>
      </c>
      <c r="CZ51" s="196" t="e">
        <f>SUBTOTAL(109,Tabla2926[Columna3])</f>
        <v>#DIV/0!</v>
      </c>
      <c r="DA51" s="196" t="e">
        <f>SUBTOTAL(109,Tabla2926[Columna4])</f>
        <v>#DIV/0!</v>
      </c>
      <c r="DB51" s="196" t="e">
        <f>SUBTOTAL(109,Tabla2926[Columna5])</f>
        <v>#DIV/0!</v>
      </c>
      <c r="DC51" s="196" t="e">
        <f>SUBTOTAL(109,Tabla2926[Columna6])</f>
        <v>#DIV/0!</v>
      </c>
      <c r="DD51" s="196" t="e">
        <f>SUBTOTAL(109,Tabla2926[Columna7])</f>
        <v>#DIV/0!</v>
      </c>
      <c r="DE51" s="196" t="e">
        <f>SUBTOTAL(109,Tabla2926[Columna8])</f>
        <v>#DIV/0!</v>
      </c>
      <c r="DF51" s="196" t="e">
        <f>SUBTOTAL(109,Tabla2926[Columna9])</f>
        <v>#DIV/0!</v>
      </c>
      <c r="DG51" s="196" t="e">
        <f>SUBTOTAL(109,Tabla2926[Columna10])</f>
        <v>#DIV/0!</v>
      </c>
      <c r="DH51" s="196" t="e">
        <f>SUBTOTAL(109,Tabla2926[Columna11])</f>
        <v>#DIV/0!</v>
      </c>
      <c r="DI51" s="196" t="e">
        <f>SUBTOTAL(109,Tabla2926[Columna12])</f>
        <v>#DIV/0!</v>
      </c>
      <c r="DJ51" s="196" t="e">
        <f>SUBTOTAL(109,Tabla2926[Columna13])</f>
        <v>#DIV/0!</v>
      </c>
      <c r="DK51" s="196" t="e">
        <f>SUBTOTAL(109,Tabla2926[Columna14])</f>
        <v>#DIV/0!</v>
      </c>
      <c r="DL51" s="196" t="e">
        <f>SUBTOTAL(109,Tabla2926[Columna15])</f>
        <v>#DIV/0!</v>
      </c>
      <c r="DM51" s="196" t="e">
        <f>SUBTOTAL(109,Tabla2926[Columna16])</f>
        <v>#DIV/0!</v>
      </c>
      <c r="DR51" s="287"/>
      <c r="DS51" s="196" t="e">
        <f>SUBTOTAL(109,Tabla29268[Columna2])</f>
        <v>#DIV/0!</v>
      </c>
      <c r="DT51" s="196" t="e">
        <f>SUBTOTAL(109,Tabla29268[Columna3])</f>
        <v>#DIV/0!</v>
      </c>
      <c r="DU51" s="196" t="e">
        <f>SUBTOTAL(109,Tabla29268[Columna4])</f>
        <v>#DIV/0!</v>
      </c>
      <c r="DV51" s="196" t="e">
        <f>SUBTOTAL(109,Tabla29268[Columna5])</f>
        <v>#DIV/0!</v>
      </c>
      <c r="DW51" s="196" t="e">
        <f>SUBTOTAL(109,Tabla29268[Columna6])</f>
        <v>#DIV/0!</v>
      </c>
      <c r="DX51" s="196" t="e">
        <f>SUBTOTAL(109,Tabla29268[Columna7])</f>
        <v>#DIV/0!</v>
      </c>
      <c r="DY51" s="196" t="e">
        <f>SUBTOTAL(109,Tabla29268[Columna8])</f>
        <v>#DIV/0!</v>
      </c>
      <c r="DZ51" s="196" t="e">
        <f>SUBTOTAL(109,Tabla29268[Columna9])</f>
        <v>#DIV/0!</v>
      </c>
      <c r="EA51" s="196" t="e">
        <f>SUBTOTAL(109,Tabla29268[Columna10])</f>
        <v>#DIV/0!</v>
      </c>
      <c r="EB51" s="196" t="e">
        <f>SUBTOTAL(109,Tabla29268[Columna11])</f>
        <v>#DIV/0!</v>
      </c>
      <c r="EC51" s="196" t="e">
        <f>SUBTOTAL(109,Tabla29268[Columna12])</f>
        <v>#DIV/0!</v>
      </c>
      <c r="ED51" s="196" t="e">
        <f>SUBTOTAL(109,Tabla29268[Columna13])</f>
        <v>#DIV/0!</v>
      </c>
      <c r="EE51" s="196" t="e">
        <f>SUBTOTAL(109,Tabla29268[Columna14])</f>
        <v>#DIV/0!</v>
      </c>
      <c r="EF51" s="196" t="e">
        <f>SUBTOTAL(109,Tabla29268[Columna15])</f>
        <v>#DIV/0!</v>
      </c>
      <c r="EG51" s="196" t="e">
        <f>SUBTOTAL(109,Tabla29268[Columna16])</f>
        <v>#DIV/0!</v>
      </c>
      <c r="EI51" s="288" t="s">
        <v>270</v>
      </c>
      <c r="EJ51" s="257" t="s">
        <v>271</v>
      </c>
      <c r="EK51" s="258">
        <f t="shared" si="255"/>
        <v>0</v>
      </c>
      <c r="EL51" s="258">
        <f t="shared" si="255"/>
        <v>0</v>
      </c>
      <c r="EM51" s="258">
        <f t="shared" si="255"/>
        <v>0</v>
      </c>
      <c r="EN51" s="258">
        <f t="shared" si="255"/>
        <v>0</v>
      </c>
      <c r="EO51" s="258">
        <f t="shared" si="255"/>
        <v>0</v>
      </c>
      <c r="EP51" s="258">
        <f t="shared" si="255"/>
        <v>0</v>
      </c>
      <c r="EQ51" s="258">
        <f t="shared" si="255"/>
        <v>0</v>
      </c>
      <c r="ER51" s="258">
        <f t="shared" si="255"/>
        <v>0</v>
      </c>
      <c r="ES51" s="258">
        <f t="shared" si="255"/>
        <v>0</v>
      </c>
      <c r="ET51" s="258">
        <f t="shared" si="255"/>
        <v>0</v>
      </c>
      <c r="EU51" s="258">
        <f t="shared" si="255"/>
        <v>0</v>
      </c>
      <c r="EV51" s="258">
        <f t="shared" si="255"/>
        <v>0</v>
      </c>
      <c r="EW51" s="221">
        <f t="shared" si="197"/>
        <v>0</v>
      </c>
      <c r="EX51" s="123" t="e">
        <f t="shared" si="198"/>
        <v>#DIV/0!</v>
      </c>
      <c r="FA51" s="219"/>
      <c r="FB51" s="220"/>
      <c r="FC51" s="220"/>
      <c r="FD51" s="220"/>
      <c r="FE51" s="220"/>
      <c r="FF51" s="220"/>
      <c r="FG51" s="220"/>
      <c r="FH51" s="220"/>
      <c r="FI51" s="220"/>
      <c r="FJ51" s="220"/>
      <c r="FK51" s="220"/>
      <c r="FL51" s="220"/>
      <c r="FM51" s="220"/>
      <c r="FN51" s="220"/>
      <c r="FO51" s="223"/>
      <c r="GI51" s="40" t="s">
        <v>272</v>
      </c>
      <c r="GJ51" s="41">
        <v>0</v>
      </c>
      <c r="GK51" s="42">
        <f t="shared" si="249"/>
        <v>0</v>
      </c>
      <c r="GL51" s="43">
        <f t="shared" si="250"/>
        <v>0</v>
      </c>
      <c r="GM51" s="44">
        <v>1</v>
      </c>
      <c r="GN51" s="343">
        <v>0</v>
      </c>
      <c r="GO51" s="45"/>
      <c r="GR51" s="289" t="s">
        <v>273</v>
      </c>
      <c r="GS51" s="145"/>
      <c r="GT51" s="147"/>
      <c r="GU51" s="145"/>
      <c r="GV51" s="148"/>
      <c r="GW51" s="145"/>
      <c r="GX51" s="148"/>
      <c r="GY51" s="145"/>
      <c r="GZ51" s="148"/>
      <c r="HA51" s="145"/>
      <c r="HB51" s="148"/>
      <c r="HC51" s="145"/>
      <c r="HD51" s="148"/>
      <c r="HE51" s="145"/>
      <c r="HF51" s="148"/>
      <c r="HG51" s="145"/>
      <c r="HH51" s="148"/>
      <c r="HI51" s="145"/>
      <c r="HJ51" s="148"/>
      <c r="HK51" s="145"/>
      <c r="HL51" s="148"/>
      <c r="HM51" s="145"/>
      <c r="HN51" s="148"/>
      <c r="HO51" s="145"/>
      <c r="HP51" s="148"/>
      <c r="HQ51" s="145"/>
      <c r="HR51" s="150"/>
    </row>
    <row r="52" spans="18:226" ht="14.4" customHeight="1" x14ac:dyDescent="0.3">
      <c r="V52" s="95" t="s">
        <v>274</v>
      </c>
      <c r="W52" s="281">
        <v>35.521000000000001</v>
      </c>
      <c r="EI52" s="255" t="s">
        <v>275</v>
      </c>
      <c r="EJ52" s="257" t="s">
        <v>276</v>
      </c>
      <c r="EK52" s="258">
        <f t="shared" si="255"/>
        <v>0</v>
      </c>
      <c r="EL52" s="258">
        <f t="shared" si="255"/>
        <v>0</v>
      </c>
      <c r="EM52" s="258">
        <f t="shared" si="255"/>
        <v>0</v>
      </c>
      <c r="EN52" s="258">
        <f t="shared" si="255"/>
        <v>0</v>
      </c>
      <c r="EO52" s="258">
        <f t="shared" si="255"/>
        <v>0</v>
      </c>
      <c r="EP52" s="258">
        <f t="shared" si="255"/>
        <v>0</v>
      </c>
      <c r="EQ52" s="258">
        <f t="shared" si="255"/>
        <v>0</v>
      </c>
      <c r="ER52" s="258">
        <f t="shared" si="255"/>
        <v>0</v>
      </c>
      <c r="ES52" s="258">
        <f t="shared" si="255"/>
        <v>0</v>
      </c>
      <c r="ET52" s="258">
        <f t="shared" si="255"/>
        <v>0</v>
      </c>
      <c r="EU52" s="258">
        <f t="shared" si="255"/>
        <v>0</v>
      </c>
      <c r="EV52" s="258">
        <f t="shared" si="255"/>
        <v>0</v>
      </c>
      <c r="EW52" s="221">
        <f t="shared" si="197"/>
        <v>0</v>
      </c>
      <c r="EX52" s="123" t="e">
        <f t="shared" si="198"/>
        <v>#DIV/0!</v>
      </c>
      <c r="FA52" s="216" t="s">
        <v>160</v>
      </c>
      <c r="FB52" s="217" t="e">
        <f>+FB48-FB50</f>
        <v>#DIV/0!</v>
      </c>
      <c r="FC52" s="217" t="e">
        <f t="shared" ref="FC52:FM52" si="258">+FC48-FC50</f>
        <v>#DIV/0!</v>
      </c>
      <c r="FD52" s="217" t="e">
        <f t="shared" si="258"/>
        <v>#DIV/0!</v>
      </c>
      <c r="FE52" s="217" t="e">
        <f t="shared" si="258"/>
        <v>#DIV/0!</v>
      </c>
      <c r="FF52" s="217" t="e">
        <f t="shared" si="258"/>
        <v>#DIV/0!</v>
      </c>
      <c r="FG52" s="217" t="e">
        <f t="shared" si="258"/>
        <v>#DIV/0!</v>
      </c>
      <c r="FH52" s="217" t="e">
        <f t="shared" si="258"/>
        <v>#DIV/0!</v>
      </c>
      <c r="FI52" s="217" t="e">
        <f t="shared" si="258"/>
        <v>#DIV/0!</v>
      </c>
      <c r="FJ52" s="217" t="e">
        <f t="shared" si="258"/>
        <v>#DIV/0!</v>
      </c>
      <c r="FK52" s="217" t="e">
        <f t="shared" si="258"/>
        <v>#DIV/0!</v>
      </c>
      <c r="FL52" s="217" t="e">
        <f t="shared" si="258"/>
        <v>#DIV/0!</v>
      </c>
      <c r="FM52" s="217" t="e">
        <f t="shared" si="258"/>
        <v>#DIV/0!</v>
      </c>
      <c r="FN52" s="171" t="e">
        <f t="shared" ref="FN52" si="259">SUM(FB52:FM52)</f>
        <v>#DIV/0!</v>
      </c>
      <c r="FO52" s="124" t="e">
        <f>FN52/$FN$6</f>
        <v>#DIV/0!</v>
      </c>
      <c r="GI52" s="40" t="s">
        <v>277</v>
      </c>
      <c r="GJ52" s="41">
        <v>0</v>
      </c>
      <c r="GK52" s="42">
        <f t="shared" si="249"/>
        <v>0</v>
      </c>
      <c r="GL52" s="43">
        <f t="shared" si="250"/>
        <v>0</v>
      </c>
      <c r="GM52" s="44">
        <v>1</v>
      </c>
      <c r="GN52" s="343">
        <v>0</v>
      </c>
      <c r="GO52" s="45"/>
      <c r="GR52" s="145" t="s">
        <v>278</v>
      </c>
      <c r="GS52" s="145"/>
      <c r="GT52" s="147"/>
      <c r="GU52" s="145"/>
      <c r="GV52" s="148"/>
      <c r="GW52" s="145"/>
      <c r="GX52" s="148"/>
      <c r="GY52" s="145"/>
      <c r="GZ52" s="148"/>
      <c r="HA52" s="145"/>
      <c r="HB52" s="148"/>
      <c r="HC52" s="145"/>
      <c r="HD52" s="148"/>
      <c r="HE52" s="145"/>
      <c r="HF52" s="148"/>
      <c r="HG52" s="145"/>
      <c r="HH52" s="148"/>
      <c r="HI52" s="145"/>
      <c r="HJ52" s="148"/>
      <c r="HK52" s="145"/>
      <c r="HL52" s="148"/>
      <c r="HM52" s="145"/>
      <c r="HN52" s="148"/>
      <c r="HO52" s="145"/>
      <c r="HP52" s="148"/>
      <c r="HQ52" s="145"/>
      <c r="HR52" s="150"/>
    </row>
    <row r="53" spans="18:226" ht="14.4" customHeight="1" x14ac:dyDescent="0.3">
      <c r="AT53" s="290" t="s">
        <v>6</v>
      </c>
      <c r="AU53" s="290"/>
      <c r="AV53" s="290"/>
      <c r="AW53" s="290"/>
      <c r="AX53" s="290"/>
      <c r="AY53" s="290"/>
      <c r="AZ53" s="290"/>
      <c r="BA53" s="290"/>
      <c r="BB53" s="290"/>
      <c r="BC53" s="290"/>
      <c r="BD53" s="290"/>
      <c r="BE53" s="290"/>
      <c r="BN53" s="290" t="s">
        <v>7</v>
      </c>
      <c r="BO53" s="290"/>
      <c r="BP53" s="290"/>
      <c r="BQ53" s="290"/>
      <c r="BR53" s="290"/>
      <c r="BS53" s="290"/>
      <c r="BT53" s="290"/>
      <c r="BU53" s="290"/>
      <c r="BV53" s="290"/>
      <c r="BW53" s="290"/>
      <c r="BX53" s="290"/>
      <c r="BY53" s="290"/>
      <c r="CH53" s="290" t="s">
        <v>8</v>
      </c>
      <c r="CI53" s="290"/>
      <c r="CJ53" s="290"/>
      <c r="CK53" s="290"/>
      <c r="CL53" s="290"/>
      <c r="CM53" s="290"/>
      <c r="CN53" s="290"/>
      <c r="CO53" s="290"/>
      <c r="CP53" s="290"/>
      <c r="CQ53" s="290"/>
      <c r="CR53" s="290"/>
      <c r="CS53" s="290"/>
      <c r="DB53" s="290" t="s">
        <v>9</v>
      </c>
      <c r="DC53" s="290"/>
      <c r="DD53" s="290"/>
      <c r="DE53" s="290"/>
      <c r="DF53" s="290"/>
      <c r="DG53" s="290"/>
      <c r="DH53" s="290"/>
      <c r="DI53" s="290"/>
      <c r="DJ53" s="290"/>
      <c r="DK53" s="290"/>
      <c r="DL53" s="290"/>
      <c r="DM53" s="290"/>
      <c r="DV53" s="290" t="s">
        <v>10</v>
      </c>
      <c r="DW53" s="290"/>
      <c r="DX53" s="290"/>
      <c r="DY53" s="290"/>
      <c r="DZ53" s="290"/>
      <c r="EA53" s="290"/>
      <c r="EB53" s="290"/>
      <c r="EC53" s="290"/>
      <c r="ED53" s="290"/>
      <c r="EE53" s="290"/>
      <c r="EF53" s="290"/>
      <c r="EG53" s="290"/>
      <c r="EI53" s="255" t="s">
        <v>279</v>
      </c>
      <c r="EJ53" s="216" t="s">
        <v>280</v>
      </c>
      <c r="EK53" s="185">
        <f>+EK54+EK55</f>
        <v>0</v>
      </c>
      <c r="EL53" s="185">
        <f t="shared" ref="EL53:EV53" si="260">+EL54+EL55</f>
        <v>0</v>
      </c>
      <c r="EM53" s="185">
        <f t="shared" si="260"/>
        <v>0</v>
      </c>
      <c r="EN53" s="185">
        <f t="shared" si="260"/>
        <v>0</v>
      </c>
      <c r="EO53" s="185">
        <f t="shared" si="260"/>
        <v>0</v>
      </c>
      <c r="EP53" s="185">
        <f t="shared" si="260"/>
        <v>0</v>
      </c>
      <c r="EQ53" s="185">
        <f t="shared" si="260"/>
        <v>0</v>
      </c>
      <c r="ER53" s="185">
        <f t="shared" si="260"/>
        <v>0</v>
      </c>
      <c r="ES53" s="185">
        <f t="shared" si="260"/>
        <v>0</v>
      </c>
      <c r="ET53" s="185">
        <f t="shared" si="260"/>
        <v>0</v>
      </c>
      <c r="EU53" s="185">
        <f t="shared" si="260"/>
        <v>0</v>
      </c>
      <c r="EV53" s="185">
        <f t="shared" si="260"/>
        <v>0</v>
      </c>
      <c r="EW53" s="171">
        <f t="shared" si="197"/>
        <v>0</v>
      </c>
      <c r="EX53" s="123" t="e">
        <f t="shared" si="198"/>
        <v>#DIV/0!</v>
      </c>
      <c r="FA53" s="219"/>
      <c r="FB53" s="220"/>
      <c r="FC53" s="220"/>
      <c r="FD53" s="220"/>
      <c r="FE53" s="220"/>
      <c r="FF53" s="220"/>
      <c r="FG53" s="220"/>
      <c r="FH53" s="220"/>
      <c r="FI53" s="220"/>
      <c r="FJ53" s="220"/>
      <c r="FK53" s="220"/>
      <c r="FL53" s="220"/>
      <c r="FM53" s="220"/>
      <c r="FN53" s="220"/>
      <c r="FO53" s="246"/>
      <c r="GI53" s="40" t="s">
        <v>281</v>
      </c>
      <c r="GJ53" s="41">
        <v>0</v>
      </c>
      <c r="GK53" s="42">
        <f t="shared" si="249"/>
        <v>0</v>
      </c>
      <c r="GL53" s="43">
        <f t="shared" si="250"/>
        <v>0</v>
      </c>
      <c r="GM53" s="44">
        <v>1</v>
      </c>
      <c r="GN53" s="343">
        <v>0</v>
      </c>
      <c r="GO53" s="45"/>
      <c r="GR53" s="145"/>
      <c r="GS53" s="145"/>
      <c r="GT53" s="147"/>
      <c r="GU53" s="145"/>
      <c r="GV53" s="148"/>
      <c r="GW53" s="145"/>
      <c r="GX53" s="148"/>
      <c r="GY53" s="145"/>
      <c r="GZ53" s="148"/>
      <c r="HA53" s="145"/>
      <c r="HB53" s="148"/>
      <c r="HC53" s="145"/>
      <c r="HD53" s="148"/>
      <c r="HE53" s="145"/>
      <c r="HF53" s="148"/>
      <c r="HG53" s="145"/>
      <c r="HH53" s="148"/>
      <c r="HI53" s="145"/>
      <c r="HJ53" s="148"/>
      <c r="HK53" s="145"/>
      <c r="HL53" s="148"/>
      <c r="HM53" s="145"/>
      <c r="HN53" s="148"/>
      <c r="HO53" s="145"/>
      <c r="HP53" s="148"/>
      <c r="HQ53" s="145"/>
      <c r="HR53" s="150"/>
    </row>
    <row r="54" spans="18:226" ht="14.4" customHeight="1" x14ac:dyDescent="0.3">
      <c r="R54" s="183" t="s">
        <v>282</v>
      </c>
      <c r="S54" s="183"/>
      <c r="T54" s="183"/>
      <c r="U54" s="183"/>
      <c r="V54" s="183"/>
      <c r="W54" s="183"/>
      <c r="X54" s="183"/>
      <c r="Y54" s="183"/>
      <c r="Z54" s="183"/>
      <c r="AT54" s="290"/>
      <c r="AU54" s="290"/>
      <c r="AV54" s="290"/>
      <c r="AW54" s="290"/>
      <c r="AX54" s="290"/>
      <c r="AY54" s="290"/>
      <c r="AZ54" s="290"/>
      <c r="BA54" s="290"/>
      <c r="BB54" s="290"/>
      <c r="BC54" s="290"/>
      <c r="BD54" s="290"/>
      <c r="BE54" s="290"/>
      <c r="BN54" s="290"/>
      <c r="BO54" s="290"/>
      <c r="BP54" s="290"/>
      <c r="BQ54" s="290"/>
      <c r="BR54" s="290"/>
      <c r="BS54" s="290"/>
      <c r="BT54" s="290"/>
      <c r="BU54" s="290"/>
      <c r="BV54" s="290"/>
      <c r="BW54" s="290"/>
      <c r="BX54" s="290"/>
      <c r="BY54" s="290"/>
      <c r="CH54" s="290"/>
      <c r="CI54" s="290"/>
      <c r="CJ54" s="290"/>
      <c r="CK54" s="290"/>
      <c r="CL54" s="290"/>
      <c r="CM54" s="290"/>
      <c r="CN54" s="290"/>
      <c r="CO54" s="290"/>
      <c r="CP54" s="290"/>
      <c r="CQ54" s="290"/>
      <c r="CR54" s="290"/>
      <c r="CS54" s="290"/>
      <c r="DB54" s="290"/>
      <c r="DC54" s="290"/>
      <c r="DD54" s="290"/>
      <c r="DE54" s="290"/>
      <c r="DF54" s="290"/>
      <c r="DG54" s="290"/>
      <c r="DH54" s="290"/>
      <c r="DI54" s="290"/>
      <c r="DJ54" s="290"/>
      <c r="DK54" s="290"/>
      <c r="DL54" s="290"/>
      <c r="DM54" s="290"/>
      <c r="DV54" s="290"/>
      <c r="DW54" s="290"/>
      <c r="DX54" s="290"/>
      <c r="DY54" s="290"/>
      <c r="DZ54" s="290"/>
      <c r="EA54" s="290"/>
      <c r="EB54" s="290"/>
      <c r="EC54" s="290"/>
      <c r="ED54" s="290"/>
      <c r="EE54" s="290"/>
      <c r="EF54" s="290"/>
      <c r="EG54" s="290"/>
      <c r="EI54" s="288" t="s">
        <v>283</v>
      </c>
      <c r="EJ54" s="257" t="s">
        <v>284</v>
      </c>
      <c r="EK54" s="258">
        <f t="shared" ref="EK54:EV55" si="261">+EK229/EK$376</f>
        <v>0</v>
      </c>
      <c r="EL54" s="258">
        <f t="shared" si="261"/>
        <v>0</v>
      </c>
      <c r="EM54" s="258">
        <f t="shared" si="261"/>
        <v>0</v>
      </c>
      <c r="EN54" s="258">
        <f t="shared" si="261"/>
        <v>0</v>
      </c>
      <c r="EO54" s="258">
        <f t="shared" si="261"/>
        <v>0</v>
      </c>
      <c r="EP54" s="258">
        <f t="shared" si="261"/>
        <v>0</v>
      </c>
      <c r="EQ54" s="258">
        <f t="shared" si="261"/>
        <v>0</v>
      </c>
      <c r="ER54" s="258">
        <f t="shared" si="261"/>
        <v>0</v>
      </c>
      <c r="ES54" s="258">
        <f t="shared" si="261"/>
        <v>0</v>
      </c>
      <c r="ET54" s="258">
        <f t="shared" si="261"/>
        <v>0</v>
      </c>
      <c r="EU54" s="258">
        <f t="shared" si="261"/>
        <v>0</v>
      </c>
      <c r="EV54" s="258">
        <f t="shared" si="261"/>
        <v>0</v>
      </c>
      <c r="EW54" s="221">
        <f t="shared" si="197"/>
        <v>0</v>
      </c>
      <c r="EX54" s="123" t="e">
        <f t="shared" si="198"/>
        <v>#DIV/0!</v>
      </c>
      <c r="FA54" s="216" t="s">
        <v>285</v>
      </c>
      <c r="FB54" s="224">
        <f>$GP$10+$GP$18</f>
        <v>-1.6666666666666666E-2</v>
      </c>
      <c r="FC54" s="224">
        <f t="shared" ref="FC54:FG54" si="262">$GP$10+$GP$18</f>
        <v>-1.6666666666666666E-2</v>
      </c>
      <c r="FD54" s="224">
        <f t="shared" si="262"/>
        <v>-1.6666666666666666E-2</v>
      </c>
      <c r="FE54" s="224">
        <f t="shared" si="262"/>
        <v>-1.6666666666666666E-2</v>
      </c>
      <c r="FF54" s="224">
        <f t="shared" si="262"/>
        <v>-1.6666666666666666E-2</v>
      </c>
      <c r="FG54" s="224">
        <f t="shared" si="262"/>
        <v>-1.6666666666666666E-2</v>
      </c>
      <c r="FH54" s="224">
        <f>$GP$18</f>
        <v>-1.6666666666666666E-2</v>
      </c>
      <c r="FI54" s="224">
        <f t="shared" ref="FI54:FM54" si="263">$GP$18</f>
        <v>-1.6666666666666666E-2</v>
      </c>
      <c r="FJ54" s="224">
        <f t="shared" si="263"/>
        <v>-1.6666666666666666E-2</v>
      </c>
      <c r="FK54" s="224">
        <f t="shared" si="263"/>
        <v>-1.6666666666666666E-2</v>
      </c>
      <c r="FL54" s="224">
        <f t="shared" si="263"/>
        <v>-1.6666666666666666E-2</v>
      </c>
      <c r="FM54" s="224">
        <f t="shared" si="263"/>
        <v>-1.6666666666666666E-2</v>
      </c>
      <c r="FN54" s="171">
        <f t="shared" ref="FN54" si="264">SUM(FB54:FM54)</f>
        <v>-0.19999999999999998</v>
      </c>
      <c r="FO54" s="124" t="e">
        <f>FN54/$FN$6</f>
        <v>#DIV/0!</v>
      </c>
      <c r="GI54" s="40" t="s">
        <v>286</v>
      </c>
      <c r="GJ54" s="41">
        <v>0</v>
      </c>
      <c r="GK54" s="42">
        <f t="shared" si="249"/>
        <v>0</v>
      </c>
      <c r="GL54" s="43">
        <f t="shared" si="250"/>
        <v>0</v>
      </c>
      <c r="GM54" s="44">
        <v>1</v>
      </c>
      <c r="GN54" s="343">
        <v>0</v>
      </c>
      <c r="GO54" s="39"/>
      <c r="GR54" s="145"/>
      <c r="GS54" s="145"/>
      <c r="GT54" s="147"/>
      <c r="GU54" s="145"/>
      <c r="GV54" s="148"/>
      <c r="GW54" s="145"/>
      <c r="GX54" s="148"/>
      <c r="GY54" s="145"/>
      <c r="GZ54" s="148"/>
      <c r="HA54" s="145"/>
      <c r="HB54" s="148"/>
      <c r="HC54" s="145"/>
      <c r="HD54" s="148"/>
      <c r="HE54" s="145"/>
      <c r="HF54" s="148"/>
      <c r="HG54" s="145"/>
      <c r="HH54" s="148"/>
      <c r="HI54" s="145"/>
      <c r="HJ54" s="148"/>
      <c r="HK54" s="145"/>
      <c r="HL54" s="148"/>
      <c r="HM54" s="145"/>
      <c r="HN54" s="148"/>
      <c r="HO54" s="145"/>
      <c r="HP54" s="148"/>
      <c r="HQ54" s="145"/>
      <c r="HR54" s="150"/>
    </row>
    <row r="55" spans="18:226" ht="14.4" customHeight="1" x14ac:dyDescent="0.3">
      <c r="R55" s="94" t="s">
        <v>40</v>
      </c>
      <c r="S55" s="94" t="s">
        <v>41</v>
      </c>
      <c r="T55" s="94" t="s">
        <v>42</v>
      </c>
      <c r="U55" s="94" t="s">
        <v>43</v>
      </c>
      <c r="V55" s="94" t="s">
        <v>44</v>
      </c>
      <c r="W55" s="132" t="s">
        <v>45</v>
      </c>
      <c r="X55" s="132"/>
      <c r="Y55" s="132"/>
      <c r="Z55" s="132"/>
      <c r="AA55" s="94" t="s">
        <v>623</v>
      </c>
      <c r="AT55" s="120" t="s">
        <v>287</v>
      </c>
      <c r="AU55" s="120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J55" s="121" t="s">
        <v>29</v>
      </c>
      <c r="BK55" s="121"/>
      <c r="BL55" s="121"/>
      <c r="BM55" s="291">
        <f>BM4</f>
        <v>1.05</v>
      </c>
      <c r="BN55" s="120" t="s">
        <v>288</v>
      </c>
      <c r="BO55" s="120"/>
      <c r="BP55" s="120"/>
      <c r="BQ55" s="120"/>
      <c r="BR55" s="120"/>
      <c r="BS55" s="120"/>
      <c r="BT55" s="120"/>
      <c r="BU55" s="120"/>
      <c r="BV55" s="120"/>
      <c r="BW55" s="120"/>
      <c r="BX55" s="120"/>
      <c r="BY55" s="120"/>
      <c r="CD55" s="121" t="s">
        <v>29</v>
      </c>
      <c r="CE55" s="121"/>
      <c r="CF55" s="121"/>
      <c r="CG55" s="291">
        <f>CG4</f>
        <v>1.05</v>
      </c>
      <c r="CH55" s="120" t="s">
        <v>289</v>
      </c>
      <c r="CI55" s="120"/>
      <c r="CJ55" s="120"/>
      <c r="CK55" s="120"/>
      <c r="CL55" s="120"/>
      <c r="CM55" s="120"/>
      <c r="CN55" s="120"/>
      <c r="CO55" s="120"/>
      <c r="CP55" s="120"/>
      <c r="CQ55" s="120"/>
      <c r="CR55" s="120"/>
      <c r="CS55" s="120"/>
      <c r="CX55" s="121" t="s">
        <v>29</v>
      </c>
      <c r="CY55" s="121"/>
      <c r="CZ55" s="121"/>
      <c r="DA55" s="291">
        <f>DA4</f>
        <v>1.05</v>
      </c>
      <c r="DB55" s="120" t="s">
        <v>290</v>
      </c>
      <c r="DC55" s="120"/>
      <c r="DD55" s="120"/>
      <c r="DE55" s="120"/>
      <c r="DF55" s="120"/>
      <c r="DG55" s="120"/>
      <c r="DH55" s="120"/>
      <c r="DI55" s="120"/>
      <c r="DJ55" s="120"/>
      <c r="DK55" s="120"/>
      <c r="DL55" s="120"/>
      <c r="DM55" s="120"/>
      <c r="DR55" s="121" t="s">
        <v>29</v>
      </c>
      <c r="DS55" s="121"/>
      <c r="DT55" s="121"/>
      <c r="DU55" s="291">
        <f>DU4</f>
        <v>1.05</v>
      </c>
      <c r="DV55" s="120" t="s">
        <v>291</v>
      </c>
      <c r="DW55" s="120"/>
      <c r="DX55" s="120"/>
      <c r="DY55" s="120"/>
      <c r="DZ55" s="120"/>
      <c r="EA55" s="120"/>
      <c r="EB55" s="120"/>
      <c r="EC55" s="120"/>
      <c r="ED55" s="120"/>
      <c r="EE55" s="120"/>
      <c r="EF55" s="120"/>
      <c r="EG55" s="120"/>
      <c r="EI55" s="255" t="s">
        <v>292</v>
      </c>
      <c r="EJ55" s="257" t="s">
        <v>293</v>
      </c>
      <c r="EK55" s="258">
        <f t="shared" si="261"/>
        <v>0</v>
      </c>
      <c r="EL55" s="258">
        <f t="shared" si="261"/>
        <v>0</v>
      </c>
      <c r="EM55" s="258">
        <f t="shared" si="261"/>
        <v>0</v>
      </c>
      <c r="EN55" s="258">
        <f t="shared" si="261"/>
        <v>0</v>
      </c>
      <c r="EO55" s="258">
        <f t="shared" si="261"/>
        <v>0</v>
      </c>
      <c r="EP55" s="258">
        <f t="shared" si="261"/>
        <v>0</v>
      </c>
      <c r="EQ55" s="258">
        <f t="shared" si="261"/>
        <v>0</v>
      </c>
      <c r="ER55" s="258">
        <f t="shared" si="261"/>
        <v>0</v>
      </c>
      <c r="ES55" s="258">
        <f t="shared" si="261"/>
        <v>0</v>
      </c>
      <c r="ET55" s="258">
        <f t="shared" si="261"/>
        <v>0</v>
      </c>
      <c r="EU55" s="258">
        <f t="shared" si="261"/>
        <v>0</v>
      </c>
      <c r="EV55" s="258">
        <f t="shared" si="261"/>
        <v>0</v>
      </c>
      <c r="EW55" s="221">
        <f t="shared" si="197"/>
        <v>0</v>
      </c>
      <c r="EX55" s="123" t="e">
        <f t="shared" si="198"/>
        <v>#DIV/0!</v>
      </c>
      <c r="FC55" s="210"/>
      <c r="FD55" s="210"/>
      <c r="FE55" s="210"/>
      <c r="FF55" s="210"/>
      <c r="FG55" s="210"/>
      <c r="FH55" s="210"/>
      <c r="FI55" s="210"/>
      <c r="FJ55" s="210"/>
      <c r="FK55" s="210"/>
      <c r="FL55" s="210"/>
      <c r="FM55" s="210"/>
      <c r="FO55" s="124"/>
      <c r="GI55" s="40" t="s">
        <v>294</v>
      </c>
      <c r="GJ55" s="41">
        <v>0</v>
      </c>
      <c r="GK55" s="42">
        <f t="shared" si="249"/>
        <v>0</v>
      </c>
      <c r="GL55" s="43">
        <f t="shared" si="250"/>
        <v>0</v>
      </c>
      <c r="GM55" s="44">
        <v>1</v>
      </c>
      <c r="GN55" s="343">
        <v>0</v>
      </c>
      <c r="GO55" s="45"/>
      <c r="GR55" s="145"/>
      <c r="GS55" s="145"/>
      <c r="GT55" s="147"/>
      <c r="GU55" s="145"/>
      <c r="GV55" s="148"/>
      <c r="GW55" s="145"/>
      <c r="GX55" s="148"/>
      <c r="GY55" s="145"/>
      <c r="GZ55" s="148"/>
      <c r="HA55" s="145"/>
      <c r="HB55" s="148"/>
      <c r="HC55" s="145"/>
      <c r="HD55" s="148"/>
      <c r="HE55" s="145"/>
      <c r="HF55" s="148"/>
      <c r="HG55" s="145"/>
      <c r="HH55" s="148"/>
      <c r="HI55" s="145"/>
      <c r="HJ55" s="148"/>
      <c r="HK55" s="145"/>
      <c r="HL55" s="148"/>
      <c r="HM55" s="145"/>
      <c r="HN55" s="148"/>
      <c r="HO55" s="145"/>
      <c r="HP55" s="148"/>
      <c r="HQ55" s="145"/>
      <c r="HR55" s="150"/>
    </row>
    <row r="56" spans="18:226" ht="14.4" customHeight="1" x14ac:dyDescent="0.3">
      <c r="R56" s="158">
        <f>S56/7</f>
        <v>0</v>
      </c>
      <c r="S56" s="158">
        <f>T56/4.2</f>
        <v>0</v>
      </c>
      <c r="T56" s="158">
        <f>U56/12</f>
        <v>0</v>
      </c>
      <c r="U56" s="158">
        <f>(AB56*$W$1)+AB56</f>
        <v>0</v>
      </c>
      <c r="V56" s="159" t="s">
        <v>580</v>
      </c>
      <c r="W56" s="160">
        <f>(AA56*$W$1)+AA56</f>
        <v>0</v>
      </c>
      <c r="X56" s="161" t="e">
        <f t="shared" ref="X56:X99" si="265">W56/$W$99</f>
        <v>#DIV/0!</v>
      </c>
      <c r="Y56" s="162" t="e">
        <f>SUM(X56:X60)</f>
        <v>#DIV/0!</v>
      </c>
      <c r="Z56" s="162" t="s">
        <v>77</v>
      </c>
      <c r="AA56" s="332">
        <v>0</v>
      </c>
      <c r="AB56" s="335">
        <v>0</v>
      </c>
      <c r="AC56" s="163"/>
      <c r="AP56" s="121" t="s">
        <v>51</v>
      </c>
      <c r="AQ56" s="121"/>
      <c r="AR56" s="121"/>
      <c r="AS56" s="135" t="str">
        <f>AS5</f>
        <v>Abril</v>
      </c>
      <c r="AT56" s="136" t="e">
        <f>IF($AS$5="Enero",$C$11,IF($AS$5="Febrero",$C$12,IF($AS$5="Marzo",$C$13,IF($AS$5="Abril",$C$14,IF($AS$5="Mayo",$C$15,IF($AS$5="Junio",$C$16,IF($AS$5="Julio",$C$17,IF($AS$5="Agosto",$C$18,IF($AS$5="Septiembre",$C$19,IF($AS$5="Octubre",$C$8,IF($AS$5="Noviembre",$C$9,IF($AS$5="Diciembre",$C$10,0))))))))))))</f>
        <v>#DIV/0!</v>
      </c>
      <c r="AU56" s="136" t="e">
        <f>IF($AS$5="Enero",$C$12,IF($AS$5="Febrero",$C$13,IF($AS$5="Marzo",$C$14,IF($AS$5="Abril",$C$15,IF($AS$5="Mayo",$C$16,IF($AS$5="Junio",$C$17,IF($AS$5="Julio",$C$18,IF($AS$5="Agosto",$C$19,IF($AS$5="Septiembre",$C$8,IF($AS$5="Octubre",$C$9,IF($AS$5="Noviembre",$C$10,IF($AS$5="Diciembre",$C$11,0))))))))))))</f>
        <v>#DIV/0!</v>
      </c>
      <c r="AV56" s="136" t="e">
        <f>IF($AS$5="Enero",$C$13,IF($AS$5="Febrero",$C$14,IF($AS$5="Marzo",$C$15,IF($AS$5="Abril",$C$16,IF($AS$5="Mayo",$C$17,IF($AS$5="Junio",$C$18,IF($AS$5="Julio",$C$19,IF($AS$5="Agosto",$C$8,IF($AS$5="Septiembre",$C$9,IF($AS$5="Octubre",$C$10,IF($AS$5="Noviembre",$C$11,IF($AS$5="Diciembre",$C$12,0))))))))))))</f>
        <v>#DIV/0!</v>
      </c>
      <c r="AW56" s="136" t="e">
        <f>IF($AS$5="Enero",$C$14,IF($AS$5="Febrero",$C$15,IF($AS$5="Marzo",$C$16,IF($AS$5="Abril",$C$17,IF($AS$5="Mayo",$C$18,IF($AS$5="Junio",$C$19,IF($AS$5="Julio",$C$8,IF($AS$5="Agosto",$C$9,IF($AS$5="Septiembre",$C$10,IF($AS$5="Octubre",$C$11,IF($AS$5="Noviembre",$C$12,IF($AS$5="Diciembre",$C$13,0))))))))))))</f>
        <v>#DIV/0!</v>
      </c>
      <c r="AX56" s="136" t="e">
        <f>IF($AS$5="Enero",$C$15,IF($AS$5="Febrero",$C$16,IF($AS$5="Marzo",$C$17,IF($AS$5="Abril",$C$18,IF($AS$5="Mayo",$C$19,IF($AS$5="Junio",$C$8,IF($AS$5="Julio",$C$9,IF($AS$5="Agosto",$C$10,IF($AS$5="Septiembre",$C$11,IF($AS$5="Octubre",$C$12,IF($AS$5="Noviembre",$C$13,IF($AS$5="Diciembre",$C$14,0))))))))))))</f>
        <v>#DIV/0!</v>
      </c>
      <c r="AY56" s="136" t="e">
        <f>IF($AS$5="Enero",$C$16,IF($AS$5="Febrero",$C$17,IF($AS$5="Marzo",$C$18,IF($AS$5="Abril",$C$19,IF($AS$5="Mayo",$C$8,IF($AS$5="Junio",$C$9,IF($AS$5="Julio",$C$10,IF($AS$5="Agosto",$C$11,IF($AS$5="Septiembre",$C$12,IF($AS$5="Octubre",$C$13,IF($AS$5="Noviembre",$C$14,IF($AS$5="Diciembre",$C$15,0))))))))))))</f>
        <v>#DIV/0!</v>
      </c>
      <c r="AZ56" s="136" t="e">
        <f>IF($AS$5="Enero",$C$17,IF($AS$5="Febrero",$C$18,IF($AS$5="Marzo",$C$19,IF($AS$5="Abril",$C$8,IF($AS$5="Mayo",$C$9,IF($AS$5="Junio",$C$10,IF($AS$5="Julio",$C$11,IF($AS$5="Agosto",$C$12,IF($AS$5="Septiembre",$C$13,IF($AS$5="Octubre",$C$14,IF($AS$5="Noviembre",$C$15,IF($AS$5="Diciembre",$C$16,0))))))))))))</f>
        <v>#DIV/0!</v>
      </c>
      <c r="BA56" s="136" t="e">
        <f>IF($AS$5="Enero",$C$18,IF($AS$5="Febrero",$C$19,IF($AS$5="Marzo",$C$8,IF($AS$5="Abril",$C$9,IF($AS$5="Mayo",$C$10,IF($AS$5="Junio",$C$11,IF($AS$5="Julio",$C$12,IF($AS$5="Agosto",$C$13,IF($AS$5="Septiembre",$C$14,IF($AS$5="Octubre",$C$15,IF($AS$5="Noviembre",$C$16,IF($AS$5="Diciembre",$C$17,0))))))))))))</f>
        <v>#DIV/0!</v>
      </c>
      <c r="BB56" s="136" t="e">
        <f>IF($AS$5="Enero",$C$19,IF($AS$5="Febrero",$C$8,IF($AS$5="Marzo",$C$9,IF($AS$5="Abril",$C$10,IF($AS$5="Mayo",$C$11,IF($AS$5="Junio",$C$12,IF($AS$5="Julio",$C$13,IF($AS$5="Agosto",$C$14,IF($AS$5="Septiembre",$C$15,IF($AS$5="Octubre",$C$16,IF($AS$5="Noviembre",$C$17,IF($AS$5="Diciembre",$C$18,0))))))))))))</f>
        <v>#DIV/0!</v>
      </c>
      <c r="BC56" s="136" t="e">
        <f>IF($AS$5="Enero",$C$8,IF($AS$5="Febrero",$C$9,IF($AS$5="Marzo",$C$10,IF($AS$5="Abril",$C$11,IF($AS$5="Mayo",$C$12,IF($AS$5="Junio",$C$13,IF($AS$5="Julio",$C$14,IF($AS$5="Agosto",$C$15,IF($AS$5="Septiembre",$C$16,IF($AS$5="Octubre",$C$17,IF($AS$5="Noviembre",$C$18,IF($AS$5="Diciembre",$C$19,0))))))))))))</f>
        <v>#DIV/0!</v>
      </c>
      <c r="BD56" s="136" t="e">
        <f>IF($AS$5="Enero",$C$9,IF($AS$5="Febrero",$C$10,IF($AS$5="Marzo",$C$11,IF($AS$5="Abril",$C$12,IF($AS$5="Mayo",$C$13,IF($AS$5="Junio",$C$14,IF($AS$5="Julio",$C$15,IF($AS$5="Agosto",$C$16,IF($AS$5="Septiembre",$C$17,IF($AS$5="Octubre",$C$18,IF($AS$5="Noviembre",$C$19,IF($AS$5="Diciembre",$C$8,0))))))))))))</f>
        <v>#DIV/0!</v>
      </c>
      <c r="BE56" s="136" t="e">
        <f>IF($AS$5="Enero",$C$10,IF($AS$5="Febrero",$C$11,IF($AS$5="Marzo",$C$12,IF($AS$5="Abril",$C$13,IF($AS$5="Mayo",$C$14,IF($AS$5="Junio",$C$15,IF($AS$5="Julio",$C$16,IF($AS$5="Agosto",$C$17,IF($AS$5="Septiembre",$C$18,IF($AS$5="Octubre",$C$19,IF($AS$5="Noviembre",$C$8,IF($AS$5="Diciembre",$C$9,0))))))))))))</f>
        <v>#DIV/0!</v>
      </c>
      <c r="BJ56" s="121" t="s">
        <v>51</v>
      </c>
      <c r="BK56" s="121"/>
      <c r="BL56" s="121"/>
      <c r="BM56" s="135" t="str">
        <f>AS56</f>
        <v>Abril</v>
      </c>
      <c r="BN56" s="136" t="e">
        <f>IF($AS$5="Enero",$C$11,IF($AS$5="Febrero",$C$12,IF($AS$5="Marzo",$C$13,IF($AS$5="Abril",$C$14,IF($AS$5="Mayo",$C$15,IF($AS$5="Junio",$C$16,IF($AS$5="Julio",$C$17,IF($AS$5="Agosto",$C$18,IF($AS$5="Septiembre",$C$19,IF($AS$5="Octubre",$C$8,IF($AS$5="Noviembre",$C$9,IF($AS$5="Diciembre",$C$10,0))))))))))))</f>
        <v>#DIV/0!</v>
      </c>
      <c r="BO56" s="136" t="e">
        <f>IF($AS$5="Enero",$C$12,IF($AS$5="Febrero",$C$13,IF($AS$5="Marzo",$C$14,IF($AS$5="Abril",$C$15,IF($AS$5="Mayo",$C$16,IF($AS$5="Junio",$C$17,IF($AS$5="Julio",$C$18,IF($AS$5="Agosto",$C$19,IF($AS$5="Septiembre",$C$8,IF($AS$5="Octubre",$C$9,IF($AS$5="Noviembre",$C$10,IF($AS$5="Diciembre",$C$11,0))))))))))))</f>
        <v>#DIV/0!</v>
      </c>
      <c r="BP56" s="136" t="e">
        <f>IF($AS$5="Enero",$C$13,IF($AS$5="Febrero",$C$14,IF($AS$5="Marzo",$C$15,IF($AS$5="Abril",$C$16,IF($AS$5="Mayo",$C$17,IF($AS$5="Junio",$C$18,IF($AS$5="Julio",$C$19,IF($AS$5="Agosto",$C$8,IF($AS$5="Septiembre",$C$9,IF($AS$5="Octubre",$C$10,IF($AS$5="Noviembre",$C$11,IF($AS$5="Diciembre",$C$12,0))))))))))))</f>
        <v>#DIV/0!</v>
      </c>
      <c r="BQ56" s="136" t="e">
        <f>IF($AS$5="Enero",$C$14,IF($AS$5="Febrero",$C$15,IF($AS$5="Marzo",$C$16,IF($AS$5="Abril",$C$17,IF($AS$5="Mayo",$C$18,IF($AS$5="Junio",$C$19,IF($AS$5="Julio",$C$8,IF($AS$5="Agosto",$C$9,IF($AS$5="Septiembre",$C$10,IF($AS$5="Octubre",$C$11,IF($AS$5="Noviembre",$C$12,IF($AS$5="Diciembre",$C$13,0))))))))))))</f>
        <v>#DIV/0!</v>
      </c>
      <c r="BR56" s="136" t="e">
        <f>IF($AS$5="Enero",$C$15,IF($AS$5="Febrero",$C$16,IF($AS$5="Marzo",$C$17,IF($AS$5="Abril",$C$18,IF($AS$5="Mayo",$C$19,IF($AS$5="Junio",$C$8,IF($AS$5="Julio",$C$9,IF($AS$5="Agosto",$C$10,IF($AS$5="Septiembre",$C$11,IF($AS$5="Octubre",$C$12,IF($AS$5="Noviembre",$C$13,IF($AS$5="Diciembre",$C$14,0))))))))))))</f>
        <v>#DIV/0!</v>
      </c>
      <c r="BS56" s="136" t="e">
        <f>IF($AS$5="Enero",$C$16,IF($AS$5="Febrero",$C$17,IF($AS$5="Marzo",$C$18,IF($AS$5="Abril",$C$19,IF($AS$5="Mayo",$C$8,IF($AS$5="Junio",$C$9,IF($AS$5="Julio",$C$10,IF($AS$5="Agosto",$C$11,IF($AS$5="Septiembre",$C$12,IF($AS$5="Octubre",$C$13,IF($AS$5="Noviembre",$C$14,IF($AS$5="Diciembre",$C$15,0))))))))))))</f>
        <v>#DIV/0!</v>
      </c>
      <c r="BT56" s="136" t="e">
        <f>IF($AS$5="Enero",$C$17,IF($AS$5="Febrero",$C$18,IF($AS$5="Marzo",$C$19,IF($AS$5="Abril",$C$8,IF($AS$5="Mayo",$C$9,IF($AS$5="Junio",$C$10,IF($AS$5="Julio",$C$11,IF($AS$5="Agosto",$C$12,IF($AS$5="Septiembre",$C$13,IF($AS$5="Octubre",$C$14,IF($AS$5="Noviembre",$C$15,IF($AS$5="Diciembre",$C$16,0))))))))))))</f>
        <v>#DIV/0!</v>
      </c>
      <c r="BU56" s="136" t="e">
        <f>IF($AS$5="Enero",$C$18,IF($AS$5="Febrero",$C$19,IF($AS$5="Marzo",$C$8,IF($AS$5="Abril",$C$9,IF($AS$5="Mayo",$C$10,IF($AS$5="Junio",$C$11,IF($AS$5="Julio",$C$12,IF($AS$5="Agosto",$C$13,IF($AS$5="Septiembre",$C$14,IF($AS$5="Octubre",$C$15,IF($AS$5="Noviembre",$C$16,IF($AS$5="Diciembre",$C$17,0))))))))))))</f>
        <v>#DIV/0!</v>
      </c>
      <c r="BV56" s="136" t="e">
        <f>IF($AS$5="Enero",$C$19,IF($AS$5="Febrero",$C$8,IF($AS$5="Marzo",$C$9,IF($AS$5="Abril",$C$10,IF($AS$5="Mayo",$C$11,IF($AS$5="Junio",$C$12,IF($AS$5="Julio",$C$13,IF($AS$5="Agosto",$C$14,IF($AS$5="Septiembre",$C$15,IF($AS$5="Octubre",$C$16,IF($AS$5="Noviembre",$C$17,IF($AS$5="Diciembre",$C$18,0))))))))))))</f>
        <v>#DIV/0!</v>
      </c>
      <c r="BW56" s="136" t="e">
        <f>IF($AS$5="Enero",$C$8,IF($AS$5="Febrero",$C$9,IF($AS$5="Marzo",$C$10,IF($AS$5="Abril",$C$11,IF($AS$5="Mayo",$C$12,IF($AS$5="Junio",$C$13,IF($AS$5="Julio",$C$14,IF($AS$5="Agosto",$C$15,IF($AS$5="Septiembre",$C$16,IF($AS$5="Octubre",$C$17,IF($AS$5="Noviembre",$C$18,IF($AS$5="Diciembre",$C$19,0))))))))))))</f>
        <v>#DIV/0!</v>
      </c>
      <c r="BX56" s="136" t="e">
        <f>IF($AS$5="Enero",$C$9,IF($AS$5="Febrero",$C$10,IF($AS$5="Marzo",$C$11,IF($AS$5="Abril",$C$12,IF($AS$5="Mayo",$C$13,IF($AS$5="Junio",$C$14,IF($AS$5="Julio",$C$15,IF($AS$5="Agosto",$C$16,IF($AS$5="Septiembre",$C$17,IF($AS$5="Octubre",$C$18,IF($AS$5="Noviembre",$C$19,IF($AS$5="Diciembre",$C$8,0))))))))))))</f>
        <v>#DIV/0!</v>
      </c>
      <c r="BY56" s="136" t="e">
        <f>IF($AS$5="Enero",$C$10,IF($AS$5="Febrero",$C$11,IF($AS$5="Marzo",$C$12,IF($AS$5="Abril",$C$13,IF($AS$5="Mayo",$C$14,IF($AS$5="Junio",$C$15,IF($AS$5="Julio",$C$16,IF($AS$5="Agosto",$C$17,IF($AS$5="Septiembre",$C$18,IF($AS$5="Octubre",$C$19,IF($AS$5="Noviembre",$C$8,IF($AS$5="Diciembre",$C$9,0))))))))))))</f>
        <v>#DIV/0!</v>
      </c>
      <c r="CD56" s="121" t="s">
        <v>51</v>
      </c>
      <c r="CE56" s="121"/>
      <c r="CF56" s="121"/>
      <c r="CG56" s="135" t="str">
        <f>BM56</f>
        <v>Abril</v>
      </c>
      <c r="CH56" s="136" t="e">
        <f>IF($AS$5="Enero",$C$11,IF($AS$5="Febrero",$C$12,IF($AS$5="Marzo",$C$13,IF($AS$5="Abril",$C$14,IF($AS$5="Mayo",$C$15,IF($AS$5="Junio",$C$16,IF($AS$5="Julio",$C$17,IF($AS$5="Agosto",$C$18,IF($AS$5="Septiembre",$C$19,IF($AS$5="Octubre",$C$8,IF($AS$5="Noviembre",$C$9,IF($AS$5="Diciembre",$C$10,0))))))))))))</f>
        <v>#DIV/0!</v>
      </c>
      <c r="CI56" s="136" t="e">
        <f>IF($AS$5="Enero",$C$12,IF($AS$5="Febrero",$C$13,IF($AS$5="Marzo",$C$14,IF($AS$5="Abril",$C$15,IF($AS$5="Mayo",$C$16,IF($AS$5="Junio",$C$17,IF($AS$5="Julio",$C$18,IF($AS$5="Agosto",$C$19,IF($AS$5="Septiembre",$C$8,IF($AS$5="Octubre",$C$9,IF($AS$5="Noviembre",$C$10,IF($AS$5="Diciembre",$C$11,0))))))))))))</f>
        <v>#DIV/0!</v>
      </c>
      <c r="CJ56" s="136" t="e">
        <f>IF($AS$5="Enero",$C$13,IF($AS$5="Febrero",$C$14,IF($AS$5="Marzo",$C$15,IF($AS$5="Abril",$C$16,IF($AS$5="Mayo",$C$17,IF($AS$5="Junio",$C$18,IF($AS$5="Julio",$C$19,IF($AS$5="Agosto",$C$8,IF($AS$5="Septiembre",$C$9,IF($AS$5="Octubre",$C$10,IF($AS$5="Noviembre",$C$11,IF($AS$5="Diciembre",$C$12,0))))))))))))</f>
        <v>#DIV/0!</v>
      </c>
      <c r="CK56" s="136" t="e">
        <f>IF($AS$5="Enero",$C$14,IF($AS$5="Febrero",$C$15,IF($AS$5="Marzo",$C$16,IF($AS$5="Abril",$C$17,IF($AS$5="Mayo",$C$18,IF($AS$5="Junio",$C$19,IF($AS$5="Julio",$C$8,IF($AS$5="Agosto",$C$9,IF($AS$5="Septiembre",$C$10,IF($AS$5="Octubre",$C$11,IF($AS$5="Noviembre",$C$12,IF($AS$5="Diciembre",$C$13,0))))))))))))</f>
        <v>#DIV/0!</v>
      </c>
      <c r="CL56" s="136" t="e">
        <f>IF($AS$5="Enero",$C$15,IF($AS$5="Febrero",$C$16,IF($AS$5="Marzo",$C$17,IF($AS$5="Abril",$C$18,IF($AS$5="Mayo",$C$19,IF($AS$5="Junio",$C$8,IF($AS$5="Julio",$C$9,IF($AS$5="Agosto",$C$10,IF($AS$5="Septiembre",$C$11,IF($AS$5="Octubre",$C$12,IF($AS$5="Noviembre",$C$13,IF($AS$5="Diciembre",$C$14,0))))))))))))</f>
        <v>#DIV/0!</v>
      </c>
      <c r="CM56" s="136" t="e">
        <f>IF($AS$5="Enero",$C$16,IF($AS$5="Febrero",$C$17,IF($AS$5="Marzo",$C$18,IF($AS$5="Abril",$C$19,IF($AS$5="Mayo",$C$8,IF($AS$5="Junio",$C$9,IF($AS$5="Julio",$C$10,IF($AS$5="Agosto",$C$11,IF($AS$5="Septiembre",$C$12,IF($AS$5="Octubre",$C$13,IF($AS$5="Noviembre",$C$14,IF($AS$5="Diciembre",$C$15,0))))))))))))</f>
        <v>#DIV/0!</v>
      </c>
      <c r="CN56" s="136" t="e">
        <f>IF($AS$5="Enero",$C$17,IF($AS$5="Febrero",$C$18,IF($AS$5="Marzo",$C$19,IF($AS$5="Abril",$C$8,IF($AS$5="Mayo",$C$9,IF($AS$5="Junio",$C$10,IF($AS$5="Julio",$C$11,IF($AS$5="Agosto",$C$12,IF($AS$5="Septiembre",$C$13,IF($AS$5="Octubre",$C$14,IF($AS$5="Noviembre",$C$15,IF($AS$5="Diciembre",$C$16,0))))))))))))</f>
        <v>#DIV/0!</v>
      </c>
      <c r="CO56" s="136" t="e">
        <f>IF($AS$5="Enero",$C$18,IF($AS$5="Febrero",$C$19,IF($AS$5="Marzo",$C$8,IF($AS$5="Abril",$C$9,IF($AS$5="Mayo",$C$10,IF($AS$5="Junio",$C$11,IF($AS$5="Julio",$C$12,IF($AS$5="Agosto",$C$13,IF($AS$5="Septiembre",$C$14,IF($AS$5="Octubre",$C$15,IF($AS$5="Noviembre",$C$16,IF($AS$5="Diciembre",$C$17,0))))))))))))</f>
        <v>#DIV/0!</v>
      </c>
      <c r="CP56" s="136" t="e">
        <f>IF($AS$5="Enero",$C$19,IF($AS$5="Febrero",$C$8,IF($AS$5="Marzo",$C$9,IF($AS$5="Abril",$C$10,IF($AS$5="Mayo",$C$11,IF($AS$5="Junio",$C$12,IF($AS$5="Julio",$C$13,IF($AS$5="Agosto",$C$14,IF($AS$5="Septiembre",$C$15,IF($AS$5="Octubre",$C$16,IF($AS$5="Noviembre",$C$17,IF($AS$5="Diciembre",$C$18,0))))))))))))</f>
        <v>#DIV/0!</v>
      </c>
      <c r="CQ56" s="136" t="e">
        <f>IF($AS$5="Enero",$C$8,IF($AS$5="Febrero",$C$9,IF($AS$5="Marzo",$C$10,IF($AS$5="Abril",$C$11,IF($AS$5="Mayo",$C$12,IF($AS$5="Junio",$C$13,IF($AS$5="Julio",$C$14,IF($AS$5="Agosto",$C$15,IF($AS$5="Septiembre",$C$16,IF($AS$5="Octubre",$C$17,IF($AS$5="Noviembre",$C$18,IF($AS$5="Diciembre",$C$19,0))))))))))))</f>
        <v>#DIV/0!</v>
      </c>
      <c r="CR56" s="136" t="e">
        <f>IF($AS$5="Enero",$C$9,IF($AS$5="Febrero",$C$10,IF($AS$5="Marzo",$C$11,IF($AS$5="Abril",$C$12,IF($AS$5="Mayo",$C$13,IF($AS$5="Junio",$C$14,IF($AS$5="Julio",$C$15,IF($AS$5="Agosto",$C$16,IF($AS$5="Septiembre",$C$17,IF($AS$5="Octubre",$C$18,IF($AS$5="Noviembre",$C$19,IF($AS$5="Diciembre",$C$8,0))))))))))))</f>
        <v>#DIV/0!</v>
      </c>
      <c r="CS56" s="136" t="e">
        <f>IF($AS$5="Enero",$C$10,IF($AS$5="Febrero",$C$11,IF($AS$5="Marzo",$C$12,IF($AS$5="Abril",$C$13,IF($AS$5="Mayo",$C$14,IF($AS$5="Junio",$C$15,IF($AS$5="Julio",$C$16,IF($AS$5="Agosto",$C$17,IF($AS$5="Septiembre",$C$18,IF($AS$5="Octubre",$C$19,IF($AS$5="Noviembre",$C$8,IF($AS$5="Diciembre",$C$9,0))))))))))))</f>
        <v>#DIV/0!</v>
      </c>
      <c r="CX56" s="121" t="s">
        <v>51</v>
      </c>
      <c r="CY56" s="121"/>
      <c r="CZ56" s="121"/>
      <c r="DA56" s="135" t="str">
        <f>CG56</f>
        <v>Abril</v>
      </c>
      <c r="DB56" s="136" t="e">
        <f>IF($AS$5="Enero",$C$11,IF($AS$5="Febrero",$C$12,IF($AS$5="Marzo",$C$13,IF($AS$5="Abril",$C$14,IF($AS$5="Mayo",$C$15,IF($AS$5="Junio",$C$16,IF($AS$5="Julio",$C$17,IF($AS$5="Agosto",$C$18,IF($AS$5="Septiembre",$C$19,IF($AS$5="Octubre",$C$8,IF($AS$5="Noviembre",$C$9,IF($AS$5="Diciembre",$C$10,0))))))))))))</f>
        <v>#DIV/0!</v>
      </c>
      <c r="DC56" s="136" t="e">
        <f>IF($AS$5="Enero",$C$12,IF($AS$5="Febrero",$C$13,IF($AS$5="Marzo",$C$14,IF($AS$5="Abril",$C$15,IF($AS$5="Mayo",$C$16,IF($AS$5="Junio",$C$17,IF($AS$5="Julio",$C$18,IF($AS$5="Agosto",$C$19,IF($AS$5="Septiembre",$C$8,IF($AS$5="Octubre",$C$9,IF($AS$5="Noviembre",$C$10,IF($AS$5="Diciembre",$C$11,0))))))))))))</f>
        <v>#DIV/0!</v>
      </c>
      <c r="DD56" s="136" t="e">
        <f>IF($AS$5="Enero",$C$13,IF($AS$5="Febrero",$C$14,IF($AS$5="Marzo",$C$15,IF($AS$5="Abril",$C$16,IF($AS$5="Mayo",$C$17,IF($AS$5="Junio",$C$18,IF($AS$5="Julio",$C$19,IF($AS$5="Agosto",$C$8,IF($AS$5="Septiembre",$C$9,IF($AS$5="Octubre",$C$10,IF($AS$5="Noviembre",$C$11,IF($AS$5="Diciembre",$C$12,0))))))))))))</f>
        <v>#DIV/0!</v>
      </c>
      <c r="DE56" s="136" t="e">
        <f>IF($AS$5="Enero",$C$14,IF($AS$5="Febrero",$C$15,IF($AS$5="Marzo",$C$16,IF($AS$5="Abril",$C$17,IF($AS$5="Mayo",$C$18,IF($AS$5="Junio",$C$19,IF($AS$5="Julio",$C$8,IF($AS$5="Agosto",$C$9,IF($AS$5="Septiembre",$C$10,IF($AS$5="Octubre",$C$11,IF($AS$5="Noviembre",$C$12,IF($AS$5="Diciembre",$C$13,0))))))))))))</f>
        <v>#DIV/0!</v>
      </c>
      <c r="DF56" s="136" t="e">
        <f>IF($AS$5="Enero",$C$15,IF($AS$5="Febrero",$C$16,IF($AS$5="Marzo",$C$17,IF($AS$5="Abril",$C$18,IF($AS$5="Mayo",$C$19,IF($AS$5="Junio",$C$8,IF($AS$5="Julio",$C$9,IF($AS$5="Agosto",$C$10,IF($AS$5="Septiembre",$C$11,IF($AS$5="Octubre",$C$12,IF($AS$5="Noviembre",$C$13,IF($AS$5="Diciembre",$C$14,0))))))))))))</f>
        <v>#DIV/0!</v>
      </c>
      <c r="DG56" s="136" t="e">
        <f>IF($AS$5="Enero",$C$16,IF($AS$5="Febrero",$C$17,IF($AS$5="Marzo",$C$18,IF($AS$5="Abril",$C$19,IF($AS$5="Mayo",$C$8,IF($AS$5="Junio",$C$9,IF($AS$5="Julio",$C$10,IF($AS$5="Agosto",$C$11,IF($AS$5="Septiembre",$C$12,IF($AS$5="Octubre",$C$13,IF($AS$5="Noviembre",$C$14,IF($AS$5="Diciembre",$C$15,0))))))))))))</f>
        <v>#DIV/0!</v>
      </c>
      <c r="DH56" s="136" t="e">
        <f>IF($AS$5="Enero",$C$17,IF($AS$5="Febrero",$C$18,IF($AS$5="Marzo",$C$19,IF($AS$5="Abril",$C$8,IF($AS$5="Mayo",$C$9,IF($AS$5="Junio",$C$10,IF($AS$5="Julio",$C$11,IF($AS$5="Agosto",$C$12,IF($AS$5="Septiembre",$C$13,IF($AS$5="Octubre",$C$14,IF($AS$5="Noviembre",$C$15,IF($AS$5="Diciembre",$C$16,0))))))))))))</f>
        <v>#DIV/0!</v>
      </c>
      <c r="DI56" s="136" t="e">
        <f>IF($AS$5="Enero",$C$18,IF($AS$5="Febrero",$C$19,IF($AS$5="Marzo",$C$8,IF($AS$5="Abril",$C$9,IF($AS$5="Mayo",$C$10,IF($AS$5="Junio",$C$11,IF($AS$5="Julio",$C$12,IF($AS$5="Agosto",$C$13,IF($AS$5="Septiembre",$C$14,IF($AS$5="Octubre",$C$15,IF($AS$5="Noviembre",$C$16,IF($AS$5="Diciembre",$C$17,0))))))))))))</f>
        <v>#DIV/0!</v>
      </c>
      <c r="DJ56" s="136" t="e">
        <f>IF($AS$5="Enero",$C$19,IF($AS$5="Febrero",$C$8,IF($AS$5="Marzo",$C$9,IF($AS$5="Abril",$C$10,IF($AS$5="Mayo",$C$11,IF($AS$5="Junio",$C$12,IF($AS$5="Julio",$C$13,IF($AS$5="Agosto",$C$14,IF($AS$5="Septiembre",$C$15,IF($AS$5="Octubre",$C$16,IF($AS$5="Noviembre",$C$17,IF($AS$5="Diciembre",$C$18,0))))))))))))</f>
        <v>#DIV/0!</v>
      </c>
      <c r="DK56" s="136" t="e">
        <f>IF($AS$5="Enero",$C$8,IF($AS$5="Febrero",$C$9,IF($AS$5="Marzo",$C$10,IF($AS$5="Abril",$C$11,IF($AS$5="Mayo",$C$12,IF($AS$5="Junio",$C$13,IF($AS$5="Julio",$C$14,IF($AS$5="Agosto",$C$15,IF($AS$5="Septiembre",$C$16,IF($AS$5="Octubre",$C$17,IF($AS$5="Noviembre",$C$18,IF($AS$5="Diciembre",$C$19,0))))))))))))</f>
        <v>#DIV/0!</v>
      </c>
      <c r="DL56" s="136" t="e">
        <f>IF($AS$5="Enero",$C$9,IF($AS$5="Febrero",$C$10,IF($AS$5="Marzo",$C$11,IF($AS$5="Abril",$C$12,IF($AS$5="Mayo",$C$13,IF($AS$5="Junio",$C$14,IF($AS$5="Julio",$C$15,IF($AS$5="Agosto",$C$16,IF($AS$5="Septiembre",$C$17,IF($AS$5="Octubre",$C$18,IF($AS$5="Noviembre",$C$19,IF($AS$5="Diciembre",$C$8,0))))))))))))</f>
        <v>#DIV/0!</v>
      </c>
      <c r="DM56" s="136" t="e">
        <f>IF($AS$5="Enero",$C$10,IF($AS$5="Febrero",$C$11,IF($AS$5="Marzo",$C$12,IF($AS$5="Abril",$C$13,IF($AS$5="Mayo",$C$14,IF($AS$5="Junio",$C$15,IF($AS$5="Julio",$C$16,IF($AS$5="Agosto",$C$17,IF($AS$5="Septiembre",$C$18,IF($AS$5="Octubre",$C$19,IF($AS$5="Noviembre",$C$8,IF($AS$5="Diciembre",$C$9,0))))))))))))</f>
        <v>#DIV/0!</v>
      </c>
      <c r="DR56" s="121" t="s">
        <v>51</v>
      </c>
      <c r="DS56" s="121"/>
      <c r="DT56" s="121"/>
      <c r="DU56" s="135" t="str">
        <f>DA56</f>
        <v>Abril</v>
      </c>
      <c r="DV56" s="136" t="e">
        <f>IF($AS$5="Enero",$C$11,IF($AS$5="Febrero",$C$12,IF($AS$5="Marzo",$C$13,IF($AS$5="Abril",$C$14,IF($AS$5="Mayo",$C$15,IF($AS$5="Junio",$C$16,IF($AS$5="Julio",$C$17,IF($AS$5="Agosto",$C$18,IF($AS$5="Septiembre",$C$19,IF($AS$5="Octubre",$C$8,IF($AS$5="Noviembre",$C$9,IF($AS$5="Diciembre",$C$10,0))))))))))))</f>
        <v>#DIV/0!</v>
      </c>
      <c r="DW56" s="136" t="e">
        <f>IF($AS$5="Enero",$C$12,IF($AS$5="Febrero",$C$13,IF($AS$5="Marzo",$C$14,IF($AS$5="Abril",$C$15,IF($AS$5="Mayo",$C$16,IF($AS$5="Junio",$C$17,IF($AS$5="Julio",$C$18,IF($AS$5="Agosto",$C$19,IF($AS$5="Septiembre",$C$8,IF($AS$5="Octubre",$C$9,IF($AS$5="Noviembre",$C$10,IF($AS$5="Diciembre",$C$11,0))))))))))))</f>
        <v>#DIV/0!</v>
      </c>
      <c r="DX56" s="136" t="e">
        <f>IF($AS$5="Enero",$C$13,IF($AS$5="Febrero",$C$14,IF($AS$5="Marzo",$C$15,IF($AS$5="Abril",$C$16,IF($AS$5="Mayo",$C$17,IF($AS$5="Junio",$C$18,IF($AS$5="Julio",$C$19,IF($AS$5="Agosto",$C$8,IF($AS$5="Septiembre",$C$9,IF($AS$5="Octubre",$C$10,IF($AS$5="Noviembre",$C$11,IF($AS$5="Diciembre",$C$12,0))))))))))))</f>
        <v>#DIV/0!</v>
      </c>
      <c r="DY56" s="136" t="e">
        <f>IF($AS$5="Enero",$C$14,IF($AS$5="Febrero",$C$15,IF($AS$5="Marzo",$C$16,IF($AS$5="Abril",$C$17,IF($AS$5="Mayo",$C$18,IF($AS$5="Junio",$C$19,IF($AS$5="Julio",$C$8,IF($AS$5="Agosto",$C$9,IF($AS$5="Septiembre",$C$10,IF($AS$5="Octubre",$C$11,IF($AS$5="Noviembre",$C$12,IF($AS$5="Diciembre",$C$13,0))))))))))))</f>
        <v>#DIV/0!</v>
      </c>
      <c r="DZ56" s="136" t="e">
        <f>IF($AS$5="Enero",$C$15,IF($AS$5="Febrero",$C$16,IF($AS$5="Marzo",$C$17,IF($AS$5="Abril",$C$18,IF($AS$5="Mayo",$C$19,IF($AS$5="Junio",$C$8,IF($AS$5="Julio",$C$9,IF($AS$5="Agosto",$C$10,IF($AS$5="Septiembre",$C$11,IF($AS$5="Octubre",$C$12,IF($AS$5="Noviembre",$C$13,IF($AS$5="Diciembre",$C$14,0))))))))))))</f>
        <v>#DIV/0!</v>
      </c>
      <c r="EA56" s="136" t="e">
        <f>IF($AS$5="Enero",$C$16,IF($AS$5="Febrero",$C$17,IF($AS$5="Marzo",$C$18,IF($AS$5="Abril",$C$19,IF($AS$5="Mayo",$C$8,IF($AS$5="Junio",$C$9,IF($AS$5="Julio",$C$10,IF($AS$5="Agosto",$C$11,IF($AS$5="Septiembre",$C$12,IF($AS$5="Octubre",$C$13,IF($AS$5="Noviembre",$C$14,IF($AS$5="Diciembre",$C$15,0))))))))))))</f>
        <v>#DIV/0!</v>
      </c>
      <c r="EB56" s="136" t="e">
        <f>IF($AS$5="Enero",$C$17,IF($AS$5="Febrero",$C$18,IF($AS$5="Marzo",$C$19,IF($AS$5="Abril",$C$8,IF($AS$5="Mayo",$C$9,IF($AS$5="Junio",$C$10,IF($AS$5="Julio",$C$11,IF($AS$5="Agosto",$C$12,IF($AS$5="Septiembre",$C$13,IF($AS$5="Octubre",$C$14,IF($AS$5="Noviembre",$C$15,IF($AS$5="Diciembre",$C$16,0))))))))))))</f>
        <v>#DIV/0!</v>
      </c>
      <c r="EC56" s="136" t="e">
        <f>IF($AS$5="Enero",$C$18,IF($AS$5="Febrero",$C$19,IF($AS$5="Marzo",$C$8,IF($AS$5="Abril",$C$9,IF($AS$5="Mayo",$C$10,IF($AS$5="Junio",$C$11,IF($AS$5="Julio",$C$12,IF($AS$5="Agosto",$C$13,IF($AS$5="Septiembre",$C$14,IF($AS$5="Octubre",$C$15,IF($AS$5="Noviembre",$C$16,IF($AS$5="Diciembre",$C$17,0))))))))))))</f>
        <v>#DIV/0!</v>
      </c>
      <c r="ED56" s="136" t="e">
        <f>IF($AS$5="Enero",$C$19,IF($AS$5="Febrero",$C$8,IF($AS$5="Marzo",$C$9,IF($AS$5="Abril",$C$10,IF($AS$5="Mayo",$C$11,IF($AS$5="Junio",$C$12,IF($AS$5="Julio",$C$13,IF($AS$5="Agosto",$C$14,IF($AS$5="Septiembre",$C$15,IF($AS$5="Octubre",$C$16,IF($AS$5="Noviembre",$C$17,IF($AS$5="Diciembre",$C$18,0))))))))))))</f>
        <v>#DIV/0!</v>
      </c>
      <c r="EE56" s="136" t="e">
        <f>IF($AS$5="Enero",$C$8,IF($AS$5="Febrero",$C$9,IF($AS$5="Marzo",$C$10,IF($AS$5="Abril",$C$11,IF($AS$5="Mayo",$C$12,IF($AS$5="Junio",$C$13,IF($AS$5="Julio",$C$14,IF($AS$5="Agosto",$C$15,IF($AS$5="Septiembre",$C$16,IF($AS$5="Octubre",$C$17,IF($AS$5="Noviembre",$C$18,IF($AS$5="Diciembre",$C$19,0))))))))))))</f>
        <v>#DIV/0!</v>
      </c>
      <c r="EF56" s="136" t="e">
        <f>IF($AS$5="Enero",$C$9,IF($AS$5="Febrero",$C$10,IF($AS$5="Marzo",$C$11,IF($AS$5="Abril",$C$12,IF($AS$5="Mayo",$C$13,IF($AS$5="Junio",$C$14,IF($AS$5="Julio",$C$15,IF($AS$5="Agosto",$C$16,IF($AS$5="Septiembre",$C$17,IF($AS$5="Octubre",$C$18,IF($AS$5="Noviembre",$C$19,IF($AS$5="Diciembre",$C$8,0))))))))))))</f>
        <v>#DIV/0!</v>
      </c>
      <c r="EG56" s="136" t="e">
        <f>IF($AS$5="Enero",$C$10,IF($AS$5="Febrero",$C$11,IF($AS$5="Marzo",$C$12,IF($AS$5="Abril",$C$13,IF($AS$5="Mayo",$C$14,IF($AS$5="Junio",$C$15,IF($AS$5="Julio",$C$16,IF($AS$5="Agosto",$C$17,IF($AS$5="Septiembre",$C$18,IF($AS$5="Octubre",$C$19,IF($AS$5="Noviembre",$C$8,IF($AS$5="Diciembre",$C$9,0))))))))))))</f>
        <v>#DIV/0!</v>
      </c>
      <c r="EI56" s="255" t="s">
        <v>295</v>
      </c>
      <c r="EJ56" s="216" t="s">
        <v>296</v>
      </c>
      <c r="EK56" s="185">
        <f>SUM(EK57:EK62)</f>
        <v>0</v>
      </c>
      <c r="EL56" s="185">
        <f t="shared" ref="EL56:EV56" si="266">SUM(EL57:EL62)</f>
        <v>0</v>
      </c>
      <c r="EM56" s="185">
        <f t="shared" si="266"/>
        <v>0</v>
      </c>
      <c r="EN56" s="185">
        <f t="shared" si="266"/>
        <v>0</v>
      </c>
      <c r="EO56" s="185">
        <f t="shared" si="266"/>
        <v>0</v>
      </c>
      <c r="EP56" s="185">
        <f t="shared" si="266"/>
        <v>0</v>
      </c>
      <c r="EQ56" s="185">
        <f t="shared" si="266"/>
        <v>0</v>
      </c>
      <c r="ER56" s="185">
        <f t="shared" si="266"/>
        <v>0</v>
      </c>
      <c r="ES56" s="185">
        <f t="shared" si="266"/>
        <v>0</v>
      </c>
      <c r="ET56" s="185">
        <f t="shared" si="266"/>
        <v>0</v>
      </c>
      <c r="EU56" s="185">
        <f t="shared" si="266"/>
        <v>0</v>
      </c>
      <c r="EV56" s="185">
        <f t="shared" si="266"/>
        <v>0</v>
      </c>
      <c r="EW56" s="171">
        <f t="shared" si="197"/>
        <v>0</v>
      </c>
      <c r="EX56" s="123" t="e">
        <f t="shared" si="198"/>
        <v>#DIV/0!</v>
      </c>
      <c r="FA56" s="216" t="s">
        <v>180</v>
      </c>
      <c r="FB56" s="224" t="e">
        <f>MAX(FB39*1%,(FB52-FB54)*30%)</f>
        <v>#DIV/0!</v>
      </c>
      <c r="FC56" s="224" t="e">
        <f t="shared" ref="FC56:FM56" si="267">MAX(FC39*1%,(FC52-FC54)*30%)</f>
        <v>#DIV/0!</v>
      </c>
      <c r="FD56" s="224" t="e">
        <f t="shared" si="267"/>
        <v>#DIV/0!</v>
      </c>
      <c r="FE56" s="224" t="e">
        <f t="shared" si="267"/>
        <v>#DIV/0!</v>
      </c>
      <c r="FF56" s="224" t="e">
        <f t="shared" si="267"/>
        <v>#DIV/0!</v>
      </c>
      <c r="FG56" s="224" t="e">
        <f t="shared" si="267"/>
        <v>#DIV/0!</v>
      </c>
      <c r="FH56" s="224" t="e">
        <f t="shared" si="267"/>
        <v>#DIV/0!</v>
      </c>
      <c r="FI56" s="224" t="e">
        <f t="shared" si="267"/>
        <v>#DIV/0!</v>
      </c>
      <c r="FJ56" s="224" t="e">
        <f t="shared" si="267"/>
        <v>#DIV/0!</v>
      </c>
      <c r="FK56" s="224" t="e">
        <f t="shared" si="267"/>
        <v>#DIV/0!</v>
      </c>
      <c r="FL56" s="224" t="e">
        <f t="shared" si="267"/>
        <v>#DIV/0!</v>
      </c>
      <c r="FM56" s="224" t="e">
        <f t="shared" si="267"/>
        <v>#DIV/0!</v>
      </c>
      <c r="FN56" s="171" t="e">
        <f>SUM(FB56:FM56)</f>
        <v>#DIV/0!</v>
      </c>
      <c r="FO56" s="124" t="e">
        <f>FN56/$FN$6</f>
        <v>#DIV/0!</v>
      </c>
      <c r="GI56" s="40" t="s">
        <v>297</v>
      </c>
      <c r="GJ56" s="41">
        <v>0</v>
      </c>
      <c r="GK56" s="42">
        <f t="shared" si="249"/>
        <v>0</v>
      </c>
      <c r="GL56" s="43">
        <f t="shared" si="250"/>
        <v>0</v>
      </c>
      <c r="GM56" s="44">
        <v>1</v>
      </c>
      <c r="GN56" s="343">
        <v>0</v>
      </c>
      <c r="GO56" s="45"/>
      <c r="GR56" s="145"/>
      <c r="GS56" s="344">
        <v>44927</v>
      </c>
      <c r="GT56" s="147"/>
      <c r="GU56" s="145"/>
      <c r="GV56" s="148"/>
      <c r="GW56" s="145"/>
      <c r="GX56" s="148"/>
      <c r="GY56" s="145"/>
      <c r="GZ56" s="148"/>
      <c r="HA56" s="145"/>
      <c r="HB56" s="148"/>
      <c r="HC56" s="145"/>
      <c r="HD56" s="148"/>
      <c r="HE56" s="145"/>
      <c r="HF56" s="148"/>
      <c r="HG56" s="145"/>
      <c r="HH56" s="148"/>
      <c r="HI56" s="145"/>
      <c r="HJ56" s="148"/>
      <c r="HK56" s="145"/>
      <c r="HL56" s="148"/>
      <c r="HM56" s="145"/>
      <c r="HN56" s="148"/>
      <c r="HO56" s="145"/>
      <c r="HP56" s="148"/>
      <c r="HQ56" s="145"/>
      <c r="HR56" s="150"/>
    </row>
    <row r="57" spans="18:226" ht="14.4" customHeight="1" x14ac:dyDescent="0.3">
      <c r="R57" s="158">
        <f t="shared" ref="R57:R98" si="268">S57/7</f>
        <v>0</v>
      </c>
      <c r="S57" s="158">
        <f t="shared" ref="S57:S98" si="269">T57/4.2</f>
        <v>0</v>
      </c>
      <c r="T57" s="158">
        <f t="shared" ref="T57:T98" si="270">U57/12</f>
        <v>0</v>
      </c>
      <c r="U57" s="158">
        <f t="shared" ref="U57:U98" si="271">(AB57*$W$1)+AB57</f>
        <v>0</v>
      </c>
      <c r="V57" s="159" t="s">
        <v>581</v>
      </c>
      <c r="W57" s="160">
        <f t="shared" ref="W57:W98" si="272">(AA57*$W$1)+AA57</f>
        <v>0</v>
      </c>
      <c r="X57" s="161" t="e">
        <f t="shared" si="265"/>
        <v>#DIV/0!</v>
      </c>
      <c r="Y57" s="162"/>
      <c r="Z57" s="162"/>
      <c r="AA57" s="332">
        <v>0</v>
      </c>
      <c r="AB57" s="335">
        <v>0</v>
      </c>
      <c r="AC57" s="163"/>
      <c r="AP57" s="168" t="s">
        <v>78</v>
      </c>
      <c r="AQ57" s="168" t="s">
        <v>79</v>
      </c>
      <c r="AR57" s="168" t="s">
        <v>80</v>
      </c>
      <c r="AS57" s="168" t="s">
        <v>81</v>
      </c>
      <c r="AT57" s="168" t="s">
        <v>82</v>
      </c>
      <c r="AU57" s="168" t="s">
        <v>83</v>
      </c>
      <c r="AV57" s="168" t="s">
        <v>84</v>
      </c>
      <c r="AW57" s="168" t="s">
        <v>85</v>
      </c>
      <c r="AX57" s="168" t="s">
        <v>86</v>
      </c>
      <c r="AY57" s="168" t="s">
        <v>87</v>
      </c>
      <c r="AZ57" s="168" t="s">
        <v>88</v>
      </c>
      <c r="BA57" s="168" t="s">
        <v>89</v>
      </c>
      <c r="BB57" s="168" t="s">
        <v>90</v>
      </c>
      <c r="BC57" s="168" t="s">
        <v>91</v>
      </c>
      <c r="BD57" s="168" t="s">
        <v>92</v>
      </c>
      <c r="BE57" s="168" t="s">
        <v>93</v>
      </c>
      <c r="BJ57" s="168" t="s">
        <v>78</v>
      </c>
      <c r="BK57" s="168" t="s">
        <v>79</v>
      </c>
      <c r="BL57" s="168" t="s">
        <v>80</v>
      </c>
      <c r="BM57" s="168" t="s">
        <v>81</v>
      </c>
      <c r="BN57" s="168" t="s">
        <v>82</v>
      </c>
      <c r="BO57" s="168" t="s">
        <v>83</v>
      </c>
      <c r="BP57" s="168" t="s">
        <v>84</v>
      </c>
      <c r="BQ57" s="168" t="s">
        <v>85</v>
      </c>
      <c r="BR57" s="168" t="s">
        <v>86</v>
      </c>
      <c r="BS57" s="168" t="s">
        <v>87</v>
      </c>
      <c r="BT57" s="168" t="s">
        <v>88</v>
      </c>
      <c r="BU57" s="168" t="s">
        <v>89</v>
      </c>
      <c r="BV57" s="168" t="s">
        <v>90</v>
      </c>
      <c r="BW57" s="168" t="s">
        <v>91</v>
      </c>
      <c r="BX57" s="168" t="s">
        <v>92</v>
      </c>
      <c r="BY57" s="168" t="s">
        <v>93</v>
      </c>
      <c r="CD57" s="168" t="s">
        <v>78</v>
      </c>
      <c r="CE57" s="168" t="s">
        <v>79</v>
      </c>
      <c r="CF57" s="168" t="s">
        <v>80</v>
      </c>
      <c r="CG57" s="168" t="s">
        <v>81</v>
      </c>
      <c r="CH57" s="168" t="s">
        <v>82</v>
      </c>
      <c r="CI57" s="168" t="s">
        <v>83</v>
      </c>
      <c r="CJ57" s="168" t="s">
        <v>84</v>
      </c>
      <c r="CK57" s="168" t="s">
        <v>85</v>
      </c>
      <c r="CL57" s="168" t="s">
        <v>86</v>
      </c>
      <c r="CM57" s="168" t="s">
        <v>87</v>
      </c>
      <c r="CN57" s="168" t="s">
        <v>88</v>
      </c>
      <c r="CO57" s="168" t="s">
        <v>89</v>
      </c>
      <c r="CP57" s="168" t="s">
        <v>90</v>
      </c>
      <c r="CQ57" s="168" t="s">
        <v>91</v>
      </c>
      <c r="CR57" s="168" t="s">
        <v>92</v>
      </c>
      <c r="CS57" s="168" t="s">
        <v>93</v>
      </c>
      <c r="CX57" s="168" t="s">
        <v>78</v>
      </c>
      <c r="CY57" s="168" t="s">
        <v>79</v>
      </c>
      <c r="CZ57" s="168" t="s">
        <v>80</v>
      </c>
      <c r="DA57" s="168" t="s">
        <v>81</v>
      </c>
      <c r="DB57" s="168" t="s">
        <v>82</v>
      </c>
      <c r="DC57" s="168" t="s">
        <v>83</v>
      </c>
      <c r="DD57" s="168" t="s">
        <v>84</v>
      </c>
      <c r="DE57" s="168" t="s">
        <v>85</v>
      </c>
      <c r="DF57" s="168" t="s">
        <v>86</v>
      </c>
      <c r="DG57" s="168" t="s">
        <v>87</v>
      </c>
      <c r="DH57" s="168" t="s">
        <v>88</v>
      </c>
      <c r="DI57" s="168" t="s">
        <v>89</v>
      </c>
      <c r="DJ57" s="168" t="s">
        <v>90</v>
      </c>
      <c r="DK57" s="168" t="s">
        <v>91</v>
      </c>
      <c r="DL57" s="168" t="s">
        <v>92</v>
      </c>
      <c r="DM57" s="168" t="s">
        <v>93</v>
      </c>
      <c r="DR57" s="168" t="s">
        <v>78</v>
      </c>
      <c r="DS57" s="168" t="s">
        <v>79</v>
      </c>
      <c r="DT57" s="168" t="s">
        <v>80</v>
      </c>
      <c r="DU57" s="168" t="s">
        <v>81</v>
      </c>
      <c r="DV57" s="168" t="s">
        <v>82</v>
      </c>
      <c r="DW57" s="168" t="s">
        <v>83</v>
      </c>
      <c r="DX57" s="168" t="s">
        <v>84</v>
      </c>
      <c r="DY57" s="168" t="s">
        <v>85</v>
      </c>
      <c r="DZ57" s="168" t="s">
        <v>86</v>
      </c>
      <c r="EA57" s="168" t="s">
        <v>87</v>
      </c>
      <c r="EB57" s="168" t="s">
        <v>88</v>
      </c>
      <c r="EC57" s="168" t="s">
        <v>89</v>
      </c>
      <c r="ED57" s="168" t="s">
        <v>90</v>
      </c>
      <c r="EE57" s="168" t="s">
        <v>91</v>
      </c>
      <c r="EF57" s="168" t="s">
        <v>92</v>
      </c>
      <c r="EG57" s="168" t="s">
        <v>93</v>
      </c>
      <c r="EI57" s="255" t="s">
        <v>298</v>
      </c>
      <c r="EJ57" s="257" t="s">
        <v>299</v>
      </c>
      <c r="EK57" s="258">
        <f t="shared" ref="EK57:EV62" si="273">+EK232/EK$376</f>
        <v>0</v>
      </c>
      <c r="EL57" s="258">
        <f t="shared" si="273"/>
        <v>0</v>
      </c>
      <c r="EM57" s="258">
        <f t="shared" si="273"/>
        <v>0</v>
      </c>
      <c r="EN57" s="258">
        <f t="shared" si="273"/>
        <v>0</v>
      </c>
      <c r="EO57" s="258">
        <f t="shared" si="273"/>
        <v>0</v>
      </c>
      <c r="EP57" s="258">
        <f t="shared" si="273"/>
        <v>0</v>
      </c>
      <c r="EQ57" s="258">
        <f t="shared" si="273"/>
        <v>0</v>
      </c>
      <c r="ER57" s="258">
        <f t="shared" si="273"/>
        <v>0</v>
      </c>
      <c r="ES57" s="258">
        <f t="shared" si="273"/>
        <v>0</v>
      </c>
      <c r="ET57" s="258">
        <f t="shared" si="273"/>
        <v>0</v>
      </c>
      <c r="EU57" s="258">
        <f t="shared" si="273"/>
        <v>0</v>
      </c>
      <c r="EV57" s="258">
        <f t="shared" si="273"/>
        <v>0</v>
      </c>
      <c r="EW57" s="221">
        <f t="shared" si="197"/>
        <v>0</v>
      </c>
      <c r="EX57" s="123" t="e">
        <f t="shared" si="198"/>
        <v>#DIV/0!</v>
      </c>
      <c r="FA57" s="220"/>
      <c r="FB57" s="220"/>
      <c r="FC57" s="220"/>
      <c r="FD57" s="220"/>
      <c r="FE57" s="220"/>
      <c r="FF57" s="220"/>
      <c r="FG57" s="220"/>
      <c r="FH57" s="220"/>
      <c r="FI57" s="220"/>
      <c r="FJ57" s="220"/>
      <c r="FK57" s="220"/>
      <c r="FL57" s="220"/>
      <c r="FM57" s="220"/>
      <c r="FN57" s="220"/>
      <c r="FO57" s="246"/>
      <c r="GI57" s="40" t="s">
        <v>300</v>
      </c>
      <c r="GJ57" s="41">
        <v>0</v>
      </c>
      <c r="GK57" s="42">
        <f t="shared" si="249"/>
        <v>0</v>
      </c>
      <c r="GL57" s="43">
        <f t="shared" si="250"/>
        <v>0</v>
      </c>
      <c r="GM57" s="44">
        <v>1</v>
      </c>
      <c r="GN57" s="343">
        <v>0</v>
      </c>
      <c r="GO57" s="45"/>
      <c r="GR57" s="145"/>
      <c r="GS57" s="344">
        <v>44958</v>
      </c>
      <c r="GT57" s="147"/>
      <c r="GU57" s="145"/>
      <c r="GV57" s="148"/>
      <c r="GW57" s="145"/>
      <c r="GX57" s="148"/>
      <c r="GY57" s="145"/>
      <c r="GZ57" s="148"/>
      <c r="HA57" s="145"/>
      <c r="HB57" s="148"/>
      <c r="HC57" s="145"/>
      <c r="HD57" s="148"/>
      <c r="HE57" s="145"/>
      <c r="HF57" s="148"/>
      <c r="HG57" s="145"/>
      <c r="HH57" s="148"/>
      <c r="HI57" s="145"/>
      <c r="HJ57" s="148"/>
      <c r="HK57" s="145"/>
      <c r="HL57" s="148"/>
      <c r="HM57" s="145"/>
      <c r="HN57" s="148"/>
      <c r="HO57" s="145"/>
      <c r="HP57" s="148"/>
      <c r="HQ57" s="145"/>
      <c r="HR57" s="150"/>
    </row>
    <row r="58" spans="18:226" ht="14.4" customHeight="1" x14ac:dyDescent="0.3">
      <c r="R58" s="158">
        <f t="shared" si="268"/>
        <v>0</v>
      </c>
      <c r="S58" s="158">
        <f t="shared" si="269"/>
        <v>0</v>
      </c>
      <c r="T58" s="158">
        <f t="shared" si="270"/>
        <v>0</v>
      </c>
      <c r="U58" s="158">
        <f t="shared" si="271"/>
        <v>0</v>
      </c>
      <c r="V58" s="159" t="s">
        <v>582</v>
      </c>
      <c r="W58" s="160">
        <f t="shared" si="272"/>
        <v>0</v>
      </c>
      <c r="X58" s="161" t="e">
        <f t="shared" si="265"/>
        <v>#DIV/0!</v>
      </c>
      <c r="Y58" s="162"/>
      <c r="Z58" s="162"/>
      <c r="AA58" s="332">
        <v>0</v>
      </c>
      <c r="AB58" s="335">
        <v>0</v>
      </c>
      <c r="AC58" s="163"/>
      <c r="AP58" s="168" t="s">
        <v>47</v>
      </c>
      <c r="AQ58" s="168" t="s">
        <v>109</v>
      </c>
      <c r="AR58" s="168" t="s">
        <v>110</v>
      </c>
      <c r="AS58" s="168" t="s">
        <v>111</v>
      </c>
      <c r="AT58" s="168" t="str">
        <f>$AS$5</f>
        <v>Abril</v>
      </c>
      <c r="AU58" s="168" t="str">
        <f>$B$9</f>
        <v>Mayo</v>
      </c>
      <c r="AV58" s="168" t="str">
        <f>$B$10</f>
        <v>Junio</v>
      </c>
      <c r="AW58" s="168" t="str">
        <f>$B$11</f>
        <v>Julio</v>
      </c>
      <c r="AX58" s="168" t="str">
        <f>$B$12</f>
        <v>Agosto</v>
      </c>
      <c r="AY58" s="168" t="str">
        <f>$B$13</f>
        <v>Septiembre</v>
      </c>
      <c r="AZ58" s="168" t="str">
        <f>$B$14</f>
        <v>Octubre</v>
      </c>
      <c r="BA58" s="168" t="str">
        <f>$B$15</f>
        <v>Noviembre</v>
      </c>
      <c r="BB58" s="168" t="str">
        <f>$B$16</f>
        <v>Diciembre</v>
      </c>
      <c r="BC58" s="168" t="str">
        <f>$B$17</f>
        <v>Enero</v>
      </c>
      <c r="BD58" s="168" t="str">
        <f>$B$18</f>
        <v>Febrero</v>
      </c>
      <c r="BE58" s="168" t="str">
        <f>$B$19</f>
        <v>Marzo</v>
      </c>
      <c r="BJ58" s="168" t="s">
        <v>47</v>
      </c>
      <c r="BK58" s="168" t="s">
        <v>109</v>
      </c>
      <c r="BL58" s="168" t="s">
        <v>110</v>
      </c>
      <c r="BM58" s="168" t="s">
        <v>112</v>
      </c>
      <c r="BN58" s="168" t="str">
        <f>$AS$5</f>
        <v>Abril</v>
      </c>
      <c r="BO58" s="168" t="str">
        <f>$B$9</f>
        <v>Mayo</v>
      </c>
      <c r="BP58" s="168" t="str">
        <f>$B$10</f>
        <v>Junio</v>
      </c>
      <c r="BQ58" s="168" t="str">
        <f>$B$11</f>
        <v>Julio</v>
      </c>
      <c r="BR58" s="168" t="str">
        <f>$B$12</f>
        <v>Agosto</v>
      </c>
      <c r="BS58" s="168" t="str">
        <f>$B$13</f>
        <v>Septiembre</v>
      </c>
      <c r="BT58" s="168" t="str">
        <f>$B$14</f>
        <v>Octubre</v>
      </c>
      <c r="BU58" s="168" t="str">
        <f>$B$15</f>
        <v>Noviembre</v>
      </c>
      <c r="BV58" s="168" t="str">
        <f>$B$16</f>
        <v>Diciembre</v>
      </c>
      <c r="BW58" s="168" t="str">
        <f>$B$17</f>
        <v>Enero</v>
      </c>
      <c r="BX58" s="168" t="str">
        <f>$B$18</f>
        <v>Febrero</v>
      </c>
      <c r="BY58" s="168" t="str">
        <f>$B$19</f>
        <v>Marzo</v>
      </c>
      <c r="CD58" s="168" t="s">
        <v>47</v>
      </c>
      <c r="CE58" s="168" t="s">
        <v>109</v>
      </c>
      <c r="CF58" s="168" t="s">
        <v>110</v>
      </c>
      <c r="CG58" s="168" t="s">
        <v>112</v>
      </c>
      <c r="CH58" s="168" t="str">
        <f>$AS$5</f>
        <v>Abril</v>
      </c>
      <c r="CI58" s="168" t="str">
        <f>$B$9</f>
        <v>Mayo</v>
      </c>
      <c r="CJ58" s="168" t="str">
        <f>$B$10</f>
        <v>Junio</v>
      </c>
      <c r="CK58" s="168" t="str">
        <f>$B$11</f>
        <v>Julio</v>
      </c>
      <c r="CL58" s="168" t="str">
        <f>$B$12</f>
        <v>Agosto</v>
      </c>
      <c r="CM58" s="168" t="str">
        <f>$B$13</f>
        <v>Septiembre</v>
      </c>
      <c r="CN58" s="168" t="str">
        <f>$B$14</f>
        <v>Octubre</v>
      </c>
      <c r="CO58" s="168" t="str">
        <f>$B$15</f>
        <v>Noviembre</v>
      </c>
      <c r="CP58" s="168" t="str">
        <f>$B$16</f>
        <v>Diciembre</v>
      </c>
      <c r="CQ58" s="168" t="str">
        <f>$B$17</f>
        <v>Enero</v>
      </c>
      <c r="CR58" s="168" t="str">
        <f>$B$18</f>
        <v>Febrero</v>
      </c>
      <c r="CS58" s="168" t="str">
        <f>$B$19</f>
        <v>Marzo</v>
      </c>
      <c r="CX58" s="168" t="s">
        <v>47</v>
      </c>
      <c r="CY58" s="168" t="s">
        <v>109</v>
      </c>
      <c r="CZ58" s="168" t="s">
        <v>110</v>
      </c>
      <c r="DA58" s="168" t="s">
        <v>112</v>
      </c>
      <c r="DB58" s="168" t="str">
        <f>$AS$5</f>
        <v>Abril</v>
      </c>
      <c r="DC58" s="168" t="str">
        <f>$B$9</f>
        <v>Mayo</v>
      </c>
      <c r="DD58" s="168" t="str">
        <f>$B$10</f>
        <v>Junio</v>
      </c>
      <c r="DE58" s="168" t="str">
        <f>$B$11</f>
        <v>Julio</v>
      </c>
      <c r="DF58" s="168" t="str">
        <f>$B$12</f>
        <v>Agosto</v>
      </c>
      <c r="DG58" s="168" t="str">
        <f>$B$13</f>
        <v>Septiembre</v>
      </c>
      <c r="DH58" s="168" t="str">
        <f>$B$14</f>
        <v>Octubre</v>
      </c>
      <c r="DI58" s="168" t="str">
        <f>$B$15</f>
        <v>Noviembre</v>
      </c>
      <c r="DJ58" s="168" t="str">
        <f>$B$16</f>
        <v>Diciembre</v>
      </c>
      <c r="DK58" s="168" t="str">
        <f>$B$17</f>
        <v>Enero</v>
      </c>
      <c r="DL58" s="168" t="str">
        <f>$B$18</f>
        <v>Febrero</v>
      </c>
      <c r="DM58" s="168" t="str">
        <f>$B$19</f>
        <v>Marzo</v>
      </c>
      <c r="DR58" s="168" t="s">
        <v>47</v>
      </c>
      <c r="DS58" s="168" t="s">
        <v>109</v>
      </c>
      <c r="DT58" s="168" t="s">
        <v>110</v>
      </c>
      <c r="DU58" s="168" t="s">
        <v>112</v>
      </c>
      <c r="DV58" s="168" t="str">
        <f>$AS$5</f>
        <v>Abril</v>
      </c>
      <c r="DW58" s="168" t="str">
        <f>$B$9</f>
        <v>Mayo</v>
      </c>
      <c r="DX58" s="168" t="str">
        <f>$B$10</f>
        <v>Junio</v>
      </c>
      <c r="DY58" s="168" t="str">
        <f>$B$11</f>
        <v>Julio</v>
      </c>
      <c r="DZ58" s="168" t="str">
        <f>$B$12</f>
        <v>Agosto</v>
      </c>
      <c r="EA58" s="168" t="str">
        <f>$B$13</f>
        <v>Septiembre</v>
      </c>
      <c r="EB58" s="168" t="str">
        <f>$B$14</f>
        <v>Octubre</v>
      </c>
      <c r="EC58" s="168" t="str">
        <f>$B$15</f>
        <v>Noviembre</v>
      </c>
      <c r="ED58" s="168" t="str">
        <f>$B$16</f>
        <v>Diciembre</v>
      </c>
      <c r="EE58" s="168" t="str">
        <f>$B$17</f>
        <v>Enero</v>
      </c>
      <c r="EF58" s="168" t="str">
        <f>$B$18</f>
        <v>Febrero</v>
      </c>
      <c r="EG58" s="168" t="str">
        <f>$B$19</f>
        <v>Marzo</v>
      </c>
      <c r="EI58" s="255" t="s">
        <v>301</v>
      </c>
      <c r="EJ58" s="257" t="s">
        <v>302</v>
      </c>
      <c r="EK58" s="258">
        <f t="shared" si="273"/>
        <v>0</v>
      </c>
      <c r="EL58" s="258">
        <f t="shared" si="273"/>
        <v>0</v>
      </c>
      <c r="EM58" s="258">
        <f t="shared" si="273"/>
        <v>0</v>
      </c>
      <c r="EN58" s="258">
        <f t="shared" si="273"/>
        <v>0</v>
      </c>
      <c r="EO58" s="258">
        <f t="shared" si="273"/>
        <v>0</v>
      </c>
      <c r="EP58" s="258">
        <f t="shared" si="273"/>
        <v>0</v>
      </c>
      <c r="EQ58" s="258">
        <f t="shared" si="273"/>
        <v>0</v>
      </c>
      <c r="ER58" s="258">
        <f t="shared" si="273"/>
        <v>0</v>
      </c>
      <c r="ES58" s="258">
        <f t="shared" si="273"/>
        <v>0</v>
      </c>
      <c r="ET58" s="258">
        <f t="shared" si="273"/>
        <v>0</v>
      </c>
      <c r="EU58" s="258">
        <f t="shared" si="273"/>
        <v>0</v>
      </c>
      <c r="EV58" s="258">
        <f t="shared" si="273"/>
        <v>0</v>
      </c>
      <c r="EW58" s="221">
        <f t="shared" si="197"/>
        <v>0</v>
      </c>
      <c r="EX58" s="123" t="e">
        <f t="shared" si="198"/>
        <v>#DIV/0!</v>
      </c>
      <c r="FA58" s="216" t="s">
        <v>187</v>
      </c>
      <c r="FB58" s="217" t="e">
        <f>FB52-FB54-FB56</f>
        <v>#DIV/0!</v>
      </c>
      <c r="FC58" s="217" t="e">
        <f t="shared" ref="FC58:FM58" si="274">FC52-FC54-FC56</f>
        <v>#DIV/0!</v>
      </c>
      <c r="FD58" s="217" t="e">
        <f t="shared" si="274"/>
        <v>#DIV/0!</v>
      </c>
      <c r="FE58" s="217" t="e">
        <f t="shared" si="274"/>
        <v>#DIV/0!</v>
      </c>
      <c r="FF58" s="217" t="e">
        <f t="shared" si="274"/>
        <v>#DIV/0!</v>
      </c>
      <c r="FG58" s="217" t="e">
        <f t="shared" si="274"/>
        <v>#DIV/0!</v>
      </c>
      <c r="FH58" s="217" t="e">
        <f t="shared" si="274"/>
        <v>#DIV/0!</v>
      </c>
      <c r="FI58" s="217" t="e">
        <f t="shared" si="274"/>
        <v>#DIV/0!</v>
      </c>
      <c r="FJ58" s="217" t="e">
        <f t="shared" si="274"/>
        <v>#DIV/0!</v>
      </c>
      <c r="FK58" s="217" t="e">
        <f t="shared" si="274"/>
        <v>#DIV/0!</v>
      </c>
      <c r="FL58" s="217" t="e">
        <f t="shared" si="274"/>
        <v>#DIV/0!</v>
      </c>
      <c r="FM58" s="217" t="e">
        <f t="shared" si="274"/>
        <v>#DIV/0!</v>
      </c>
      <c r="FN58" s="171" t="e">
        <f>SUM(FB58:FM58)</f>
        <v>#DIV/0!</v>
      </c>
      <c r="FO58" s="124" t="e">
        <f>FN58/$FN$6</f>
        <v>#DIV/0!</v>
      </c>
      <c r="GI58" s="40" t="s">
        <v>303</v>
      </c>
      <c r="GJ58" s="41">
        <v>0</v>
      </c>
      <c r="GK58" s="42">
        <f t="shared" si="249"/>
        <v>0</v>
      </c>
      <c r="GL58" s="43">
        <f t="shared" si="250"/>
        <v>0</v>
      </c>
      <c r="GM58" s="44">
        <v>1</v>
      </c>
      <c r="GN58" s="343">
        <v>0</v>
      </c>
      <c r="GO58" s="45"/>
      <c r="GR58" s="145"/>
      <c r="GS58" s="344">
        <v>44986</v>
      </c>
      <c r="GT58" s="147"/>
      <c r="GU58" s="145"/>
      <c r="GV58" s="148"/>
      <c r="GW58" s="145"/>
      <c r="GX58" s="148"/>
      <c r="GY58" s="145"/>
      <c r="GZ58" s="148"/>
      <c r="HA58" s="145"/>
      <c r="HB58" s="148"/>
      <c r="HC58" s="145"/>
      <c r="HD58" s="148"/>
      <c r="HE58" s="145"/>
      <c r="HF58" s="148"/>
      <c r="HG58" s="145"/>
      <c r="HH58" s="148"/>
      <c r="HI58" s="145"/>
      <c r="HJ58" s="148"/>
      <c r="HK58" s="145"/>
      <c r="HL58" s="148"/>
      <c r="HM58" s="145"/>
      <c r="HN58" s="148"/>
      <c r="HO58" s="145"/>
      <c r="HP58" s="148"/>
      <c r="HQ58" s="145"/>
      <c r="HR58" s="150"/>
    </row>
    <row r="59" spans="18:226" ht="14.4" customHeight="1" x14ac:dyDescent="0.3">
      <c r="R59" s="158">
        <f t="shared" si="268"/>
        <v>0</v>
      </c>
      <c r="S59" s="158">
        <f t="shared" si="269"/>
        <v>0</v>
      </c>
      <c r="T59" s="158">
        <f t="shared" si="270"/>
        <v>0</v>
      </c>
      <c r="U59" s="158">
        <f t="shared" si="271"/>
        <v>0</v>
      </c>
      <c r="V59" s="159" t="s">
        <v>583</v>
      </c>
      <c r="W59" s="160">
        <f t="shared" si="272"/>
        <v>0</v>
      </c>
      <c r="X59" s="161" t="e">
        <f t="shared" si="265"/>
        <v>#DIV/0!</v>
      </c>
      <c r="Y59" s="162"/>
      <c r="Z59" s="162"/>
      <c r="AA59" s="332">
        <v>0</v>
      </c>
      <c r="AB59" s="335">
        <v>0</v>
      </c>
      <c r="AC59" s="163"/>
      <c r="AM59" s="162" t="s">
        <v>77</v>
      </c>
      <c r="AN59" s="162" t="e">
        <f>SUM(AO59:AO63)</f>
        <v>#DIV/0!</v>
      </c>
      <c r="AO59" s="161" t="e">
        <f>$X$56</f>
        <v>#DIV/0!</v>
      </c>
      <c r="AP59" s="95" t="str">
        <f t="shared" ref="AP59:AP101" si="275">V56</f>
        <v>C1</v>
      </c>
      <c r="AQ59" s="292">
        <f>Tabla24[[#This Row],[Columna3]]/7</f>
        <v>0</v>
      </c>
      <c r="AR59" s="292">
        <f>Tabla24[[#This Row],[Columna4]]/4.2</f>
        <v>0</v>
      </c>
      <c r="AS59" s="292">
        <f t="shared" ref="AS59:AS101" si="276">(W56/$W$52)/12</f>
        <v>0</v>
      </c>
      <c r="AT59" s="292">
        <f t="shared" ref="AT59:AT101" si="277">$AS59*$I$8</f>
        <v>0</v>
      </c>
      <c r="AU59" s="292">
        <f t="shared" ref="AU59:AU101" si="278">$AS59*$I$9</f>
        <v>0</v>
      </c>
      <c r="AV59" s="292">
        <f t="shared" ref="AV59:AV101" si="279">$AS59*$I$10</f>
        <v>0</v>
      </c>
      <c r="AW59" s="292">
        <f t="shared" ref="AW59:AW101" si="280">$AS59*$I$11</f>
        <v>0</v>
      </c>
      <c r="AX59" s="292">
        <f t="shared" ref="AX59:AX101" si="281">$AS59*$I$12</f>
        <v>0</v>
      </c>
      <c r="AY59" s="292">
        <f t="shared" ref="AY59:AY101" si="282">$AS59*$I$13</f>
        <v>0</v>
      </c>
      <c r="AZ59" s="292">
        <f t="shared" ref="AZ59:AZ101" si="283">$AS59*$I$14</f>
        <v>0</v>
      </c>
      <c r="BA59" s="292">
        <f t="shared" ref="BA59:BA101" si="284">$AS59*$I$15</f>
        <v>0</v>
      </c>
      <c r="BB59" s="292">
        <f t="shared" ref="BB59:BB101" si="285">$AS59*$I$16</f>
        <v>0</v>
      </c>
      <c r="BC59" s="292">
        <f t="shared" ref="BC59:BC101" si="286">$AS59*$I$17</f>
        <v>0</v>
      </c>
      <c r="BD59" s="292">
        <f t="shared" ref="BD59:BD101" si="287">$AS59*$I$18</f>
        <v>0</v>
      </c>
      <c r="BE59" s="292">
        <f t="shared" ref="BE59:BE101" si="288">$AS59*$I$19</f>
        <v>0</v>
      </c>
      <c r="BG59" s="162" t="s">
        <v>77</v>
      </c>
      <c r="BH59" s="162" t="e">
        <f>SUM(BI59:BI63)</f>
        <v>#DIV/0!</v>
      </c>
      <c r="BI59" s="161" t="e">
        <f>$X$56</f>
        <v>#DIV/0!</v>
      </c>
      <c r="BJ59" s="95" t="str">
        <f>Tabla24[[#This Row],[Columna1]]</f>
        <v>C1</v>
      </c>
      <c r="BK59" s="292">
        <f>Tabla2410[[#This Row],[Columna3]]/7</f>
        <v>0</v>
      </c>
      <c r="BL59" s="292">
        <f>Tabla2410[[#This Row],[Columna4]]/4.2</f>
        <v>0</v>
      </c>
      <c r="BM59" s="292">
        <f>Tabla24[[#This Row],[Columna16]]</f>
        <v>0</v>
      </c>
      <c r="BN59" s="292" t="e">
        <f>(Tabla2410[[#This Row],[Columna4]]*BN$56/$BE$56)*$BM$55</f>
        <v>#DIV/0!</v>
      </c>
      <c r="BO59" s="292" t="e">
        <f>(Tabla2410[[#This Row],[Columna4]]*BO$56/$BE$56)*$BM$55</f>
        <v>#DIV/0!</v>
      </c>
      <c r="BP59" s="292" t="e">
        <f>(Tabla2410[[#This Row],[Columna4]]*BP$56/$BE$56)*$BM$55</f>
        <v>#DIV/0!</v>
      </c>
      <c r="BQ59" s="292" t="e">
        <f>(Tabla2410[[#This Row],[Columna4]]*BQ$56/$BE$56)*$BM$55</f>
        <v>#DIV/0!</v>
      </c>
      <c r="BR59" s="292" t="e">
        <f>(Tabla2410[[#This Row],[Columna4]]*BR$56/$BE$56)*$BM$55</f>
        <v>#DIV/0!</v>
      </c>
      <c r="BS59" s="292" t="e">
        <f>(Tabla2410[[#This Row],[Columna4]]*BS$56/$BE$56)*$BM$55</f>
        <v>#DIV/0!</v>
      </c>
      <c r="BT59" s="292" t="e">
        <f>(Tabla2410[[#This Row],[Columna4]]*BT$56/$BE$56)*$BM$55</f>
        <v>#DIV/0!</v>
      </c>
      <c r="BU59" s="292" t="e">
        <f>(Tabla2410[[#This Row],[Columna4]]*BU$56/$BE$56)*$BM$55</f>
        <v>#DIV/0!</v>
      </c>
      <c r="BV59" s="292" t="e">
        <f>(Tabla2410[[#This Row],[Columna4]]*BV$56/$BE$56)*$BM$55</f>
        <v>#DIV/0!</v>
      </c>
      <c r="BW59" s="292" t="e">
        <f>(Tabla2410[[#This Row],[Columna4]]*BW$56/$BE$56)*$BM$55</f>
        <v>#DIV/0!</v>
      </c>
      <c r="BX59" s="292" t="e">
        <f>(Tabla2410[[#This Row],[Columna4]]*BX$56/$BE$56)*$BM$55</f>
        <v>#DIV/0!</v>
      </c>
      <c r="BY59" s="292" t="e">
        <f>(Tabla2410[[#This Row],[Columna4]]*BY$56/$BE$56)*$BM$55</f>
        <v>#DIV/0!</v>
      </c>
      <c r="CA59" s="162" t="s">
        <v>77</v>
      </c>
      <c r="CB59" s="162" t="e">
        <f>SUM(CC59:CC63)</f>
        <v>#DIV/0!</v>
      </c>
      <c r="CC59" s="161" t="e">
        <f>$X$56</f>
        <v>#DIV/0!</v>
      </c>
      <c r="CD59" s="95" t="str">
        <f>Tabla24[[#This Row],[Columna1]]</f>
        <v>C1</v>
      </c>
      <c r="CE59" s="292" t="e">
        <f>Tabla24105[[#This Row],[Columna3]]/7</f>
        <v>#DIV/0!</v>
      </c>
      <c r="CF59" s="292" t="e">
        <f>Tabla24105[[#This Row],[Columna4]]/4.2</f>
        <v>#DIV/0!</v>
      </c>
      <c r="CG59" s="292" t="e">
        <f>Tabla2410[[#This Row],[Columna16]]</f>
        <v>#DIV/0!</v>
      </c>
      <c r="CH59" s="292" t="e">
        <f>(Tabla24105[[#This Row],[Columna4]]*CH$56/$BY$56)*$CG$55</f>
        <v>#DIV/0!</v>
      </c>
      <c r="CI59" s="292" t="e">
        <f>(Tabla24105[[#This Row],[Columna4]]*CI$56/$BY$56)*$CG$55</f>
        <v>#DIV/0!</v>
      </c>
      <c r="CJ59" s="292" t="e">
        <f>(Tabla24105[[#This Row],[Columna4]]*CJ$56/$BY$56)*$CG$55</f>
        <v>#DIV/0!</v>
      </c>
      <c r="CK59" s="292" t="e">
        <f>(Tabla24105[[#This Row],[Columna4]]*CK$56/$BY$56)*$CG$55</f>
        <v>#DIV/0!</v>
      </c>
      <c r="CL59" s="292" t="e">
        <f>(Tabla24105[[#This Row],[Columna4]]*CL$56/$BY$56)*$CG$55</f>
        <v>#DIV/0!</v>
      </c>
      <c r="CM59" s="292" t="e">
        <f>(Tabla24105[[#This Row],[Columna4]]*CM$56/$BY$56)*$CG$55</f>
        <v>#DIV/0!</v>
      </c>
      <c r="CN59" s="292" t="e">
        <f>(Tabla24105[[#This Row],[Columna4]]*CN$56/$BY$56)*$CG$55</f>
        <v>#DIV/0!</v>
      </c>
      <c r="CO59" s="292" t="e">
        <f>(Tabla24105[[#This Row],[Columna4]]*CO$56/$BY$56)*$CG$55</f>
        <v>#DIV/0!</v>
      </c>
      <c r="CP59" s="292" t="e">
        <f>(Tabla24105[[#This Row],[Columna4]]*CP$56/$BY$56)*$CG$55</f>
        <v>#DIV/0!</v>
      </c>
      <c r="CQ59" s="292" t="e">
        <f>(Tabla24105[[#This Row],[Columna4]]*CQ$56/$BY$56)*$CG$55</f>
        <v>#DIV/0!</v>
      </c>
      <c r="CR59" s="292" t="e">
        <f>(Tabla24105[[#This Row],[Columna4]]*CR$56/$BY$56)*$CG$55</f>
        <v>#DIV/0!</v>
      </c>
      <c r="CS59" s="292" t="e">
        <f>(Tabla24105[[#This Row],[Columna4]]*CS$56/$BY$56)*$CG$55</f>
        <v>#DIV/0!</v>
      </c>
      <c r="CU59" s="162" t="s">
        <v>77</v>
      </c>
      <c r="CV59" s="162" t="e">
        <f>SUM(CW59:CW63)</f>
        <v>#DIV/0!</v>
      </c>
      <c r="CW59" s="161" t="e">
        <f>$X$56</f>
        <v>#DIV/0!</v>
      </c>
      <c r="CX59" s="95" t="str">
        <f>Tabla24[[#This Row],[Columna1]]</f>
        <v>C1</v>
      </c>
      <c r="CY59" s="292" t="e">
        <f>Tabla241057[[#This Row],[Columna3]]/7</f>
        <v>#DIV/0!</v>
      </c>
      <c r="CZ59" s="292" t="e">
        <f>Tabla241057[[#This Row],[Columna4]]/4.2</f>
        <v>#DIV/0!</v>
      </c>
      <c r="DA59" s="292" t="e">
        <f>Tabla24105[[#This Row],[Columna16]]</f>
        <v>#DIV/0!</v>
      </c>
      <c r="DB59" s="292" t="e">
        <f>(Tabla241057[[#This Row],[Columna4]]*DB$56/$CS$56)*$DA$55</f>
        <v>#DIV/0!</v>
      </c>
      <c r="DC59" s="292" t="e">
        <f>(Tabla241057[[#This Row],[Columna4]]*DC$56/$CS$56)*$DA$55</f>
        <v>#DIV/0!</v>
      </c>
      <c r="DD59" s="292" t="e">
        <f>(Tabla241057[[#This Row],[Columna4]]*DD$56/$CS$56)*$DA$55</f>
        <v>#DIV/0!</v>
      </c>
      <c r="DE59" s="292" t="e">
        <f>(Tabla241057[[#This Row],[Columna4]]*DE$56/$CS$56)*$DA$55</f>
        <v>#DIV/0!</v>
      </c>
      <c r="DF59" s="292" t="e">
        <f>(Tabla241057[[#This Row],[Columna4]]*DF$56/$CS$56)*$DA$55</f>
        <v>#DIV/0!</v>
      </c>
      <c r="DG59" s="292" t="e">
        <f>(Tabla241057[[#This Row],[Columna4]]*DG$56/$CS$56)*$DA$55</f>
        <v>#DIV/0!</v>
      </c>
      <c r="DH59" s="292" t="e">
        <f>(Tabla241057[[#This Row],[Columna4]]*DH$56/$CS$56)*$DA$55</f>
        <v>#DIV/0!</v>
      </c>
      <c r="DI59" s="292" t="e">
        <f>(Tabla241057[[#This Row],[Columna4]]*DI$56/$CS$56)*$DA$55</f>
        <v>#DIV/0!</v>
      </c>
      <c r="DJ59" s="292" t="e">
        <f>(Tabla241057[[#This Row],[Columna4]]*DJ$56/$CS$56)*$DA$55</f>
        <v>#DIV/0!</v>
      </c>
      <c r="DK59" s="292" t="e">
        <f>(Tabla241057[[#This Row],[Columna4]]*DK$56/$CS$56)*$DA$55</f>
        <v>#DIV/0!</v>
      </c>
      <c r="DL59" s="292" t="e">
        <f>(Tabla241057[[#This Row],[Columna4]]*DL$56/$CS$56)*$DA$55</f>
        <v>#DIV/0!</v>
      </c>
      <c r="DM59" s="292" t="e">
        <f>(Tabla241057[[#This Row],[Columna4]]*DM$56/$CS$56)*$DA$55</f>
        <v>#DIV/0!</v>
      </c>
      <c r="DO59" s="162" t="s">
        <v>77</v>
      </c>
      <c r="DP59" s="162" t="e">
        <f>SUM(DQ59:DQ63)</f>
        <v>#DIV/0!</v>
      </c>
      <c r="DQ59" s="161" t="e">
        <f>$X$56</f>
        <v>#DIV/0!</v>
      </c>
      <c r="DR59" s="95" t="str">
        <f>Tabla24[[#This Row],[Columna1]]</f>
        <v>C1</v>
      </c>
      <c r="DS59" s="292" t="e">
        <f>Tabla24105711[[#This Row],[Columna3]]/7</f>
        <v>#DIV/0!</v>
      </c>
      <c r="DT59" s="292" t="e">
        <f>Tabla24105711[[#This Row],[Columna4]]/4.2</f>
        <v>#DIV/0!</v>
      </c>
      <c r="DU59" s="292" t="e">
        <f>Tabla241057[[#This Row],[Columna16]]</f>
        <v>#DIV/0!</v>
      </c>
      <c r="DV59" s="292" t="e">
        <f>(Tabla24105711[[#This Row],[Columna4]]*DV$56/$DM$56)*$DU$55</f>
        <v>#DIV/0!</v>
      </c>
      <c r="DW59" s="292" t="e">
        <f>(Tabla24105711[[#This Row],[Columna4]]*DW$56/$DM$56)*$DU$55</f>
        <v>#DIV/0!</v>
      </c>
      <c r="DX59" s="292" t="e">
        <f>(Tabla24105711[[#This Row],[Columna4]]*DX$56/$DM$56)*$DU$55</f>
        <v>#DIV/0!</v>
      </c>
      <c r="DY59" s="292" t="e">
        <f>(Tabla24105711[[#This Row],[Columna4]]*DY$56/$DM$56)*$DU$55</f>
        <v>#DIV/0!</v>
      </c>
      <c r="DZ59" s="292" t="e">
        <f>(Tabla24105711[[#This Row],[Columna4]]*DZ$56/$DM$56)*$DU$55</f>
        <v>#DIV/0!</v>
      </c>
      <c r="EA59" s="292" t="e">
        <f>(Tabla24105711[[#This Row],[Columna4]]*EA$56/$DM$56)*$DU$55</f>
        <v>#DIV/0!</v>
      </c>
      <c r="EB59" s="292" t="e">
        <f>(Tabla24105711[[#This Row],[Columna4]]*EB$56/$DM$56)*$DU$55</f>
        <v>#DIV/0!</v>
      </c>
      <c r="EC59" s="292" t="e">
        <f>(Tabla24105711[[#This Row],[Columna4]]*EC$56/$DM$56)*$DU$55</f>
        <v>#DIV/0!</v>
      </c>
      <c r="ED59" s="292" t="e">
        <f>(Tabla24105711[[#This Row],[Columna4]]*ED$56/$DM$56)*$DU$55</f>
        <v>#DIV/0!</v>
      </c>
      <c r="EE59" s="292" t="e">
        <f>(Tabla24105711[[#This Row],[Columna4]]*EE$56/$DM$56)*$DU$55</f>
        <v>#DIV/0!</v>
      </c>
      <c r="EF59" s="292" t="e">
        <f>(Tabla24105711[[#This Row],[Columna4]]*EF$56/$DM$56)*$DU$55</f>
        <v>#DIV/0!</v>
      </c>
      <c r="EG59" s="292" t="e">
        <f>(Tabla24105711[[#This Row],[Columna4]]*EG$56/$DM$56)*$DU$55</f>
        <v>#DIV/0!</v>
      </c>
      <c r="EI59" s="255" t="s">
        <v>304</v>
      </c>
      <c r="EJ59" s="257" t="s">
        <v>305</v>
      </c>
      <c r="EK59" s="258">
        <f t="shared" si="273"/>
        <v>0</v>
      </c>
      <c r="EL59" s="258">
        <f t="shared" si="273"/>
        <v>0</v>
      </c>
      <c r="EM59" s="258">
        <f t="shared" si="273"/>
        <v>0</v>
      </c>
      <c r="EN59" s="258">
        <f t="shared" si="273"/>
        <v>0</v>
      </c>
      <c r="EO59" s="258">
        <f t="shared" si="273"/>
        <v>0</v>
      </c>
      <c r="EP59" s="258">
        <f t="shared" si="273"/>
        <v>0</v>
      </c>
      <c r="EQ59" s="258">
        <f t="shared" si="273"/>
        <v>0</v>
      </c>
      <c r="ER59" s="258">
        <f t="shared" si="273"/>
        <v>0</v>
      </c>
      <c r="ES59" s="258">
        <f t="shared" si="273"/>
        <v>0</v>
      </c>
      <c r="ET59" s="258">
        <f t="shared" si="273"/>
        <v>0</v>
      </c>
      <c r="EU59" s="258">
        <f t="shared" si="273"/>
        <v>0</v>
      </c>
      <c r="EV59" s="258">
        <f t="shared" si="273"/>
        <v>0</v>
      </c>
      <c r="EW59" s="221">
        <f t="shared" si="197"/>
        <v>0</v>
      </c>
      <c r="EX59" s="123" t="e">
        <f t="shared" si="198"/>
        <v>#DIV/0!</v>
      </c>
      <c r="FB59" s="123" t="e">
        <f>FB58/FB37</f>
        <v>#DIV/0!</v>
      </c>
      <c r="FC59" s="123" t="e">
        <f t="shared" ref="FC59:FM59" si="289">FC58/FC37</f>
        <v>#DIV/0!</v>
      </c>
      <c r="FD59" s="123" t="e">
        <f t="shared" si="289"/>
        <v>#DIV/0!</v>
      </c>
      <c r="FE59" s="123" t="e">
        <f t="shared" si="289"/>
        <v>#DIV/0!</v>
      </c>
      <c r="FF59" s="123" t="e">
        <f t="shared" si="289"/>
        <v>#DIV/0!</v>
      </c>
      <c r="FG59" s="123" t="e">
        <f t="shared" si="289"/>
        <v>#DIV/0!</v>
      </c>
      <c r="FH59" s="123" t="e">
        <f t="shared" si="289"/>
        <v>#DIV/0!</v>
      </c>
      <c r="FI59" s="123" t="e">
        <f t="shared" si="289"/>
        <v>#DIV/0!</v>
      </c>
      <c r="FJ59" s="123" t="e">
        <f t="shared" si="289"/>
        <v>#DIV/0!</v>
      </c>
      <c r="FK59" s="123" t="e">
        <f t="shared" si="289"/>
        <v>#DIV/0!</v>
      </c>
      <c r="FL59" s="123" t="e">
        <f t="shared" si="289"/>
        <v>#DIV/0!</v>
      </c>
      <c r="FM59" s="123" t="e">
        <f t="shared" si="289"/>
        <v>#DIV/0!</v>
      </c>
      <c r="FO59" s="124"/>
      <c r="GI59" s="40" t="s">
        <v>306</v>
      </c>
      <c r="GJ59" s="41">
        <v>0</v>
      </c>
      <c r="GK59" s="42">
        <f t="shared" si="249"/>
        <v>0</v>
      </c>
      <c r="GL59" s="43">
        <f t="shared" si="250"/>
        <v>0</v>
      </c>
      <c r="GM59" s="44">
        <v>1</v>
      </c>
      <c r="GN59" s="343">
        <v>0</v>
      </c>
      <c r="GO59" s="45"/>
      <c r="GR59" s="145"/>
      <c r="GS59" s="344">
        <v>45017</v>
      </c>
      <c r="GT59" s="147"/>
      <c r="GU59" s="145"/>
      <c r="GV59" s="148"/>
      <c r="GW59" s="145"/>
      <c r="GX59" s="148"/>
      <c r="GY59" s="145"/>
      <c r="GZ59" s="148"/>
      <c r="HA59" s="145"/>
      <c r="HB59" s="148"/>
      <c r="HC59" s="145"/>
      <c r="HD59" s="148"/>
      <c r="HE59" s="145"/>
      <c r="HF59" s="148"/>
      <c r="HG59" s="145"/>
      <c r="HH59" s="148"/>
      <c r="HI59" s="145"/>
      <c r="HJ59" s="148"/>
      <c r="HK59" s="145"/>
      <c r="HL59" s="148"/>
      <c r="HM59" s="145"/>
      <c r="HN59" s="148"/>
      <c r="HO59" s="145"/>
      <c r="HP59" s="148"/>
      <c r="HQ59" s="145"/>
      <c r="HR59" s="150"/>
    </row>
    <row r="60" spans="18:226" ht="14.4" customHeight="1" x14ac:dyDescent="0.3">
      <c r="R60" s="158">
        <f t="shared" si="268"/>
        <v>0</v>
      </c>
      <c r="S60" s="158">
        <f t="shared" si="269"/>
        <v>0</v>
      </c>
      <c r="T60" s="158">
        <f t="shared" si="270"/>
        <v>0</v>
      </c>
      <c r="U60" s="158">
        <f t="shared" si="271"/>
        <v>0</v>
      </c>
      <c r="V60" s="159" t="s">
        <v>584</v>
      </c>
      <c r="W60" s="160">
        <f t="shared" si="272"/>
        <v>0</v>
      </c>
      <c r="X60" s="161" t="e">
        <f t="shared" si="265"/>
        <v>#DIV/0!</v>
      </c>
      <c r="Y60" s="162"/>
      <c r="Z60" s="162"/>
      <c r="AA60" s="332">
        <v>0</v>
      </c>
      <c r="AB60" s="335">
        <v>0</v>
      </c>
      <c r="AC60" s="163"/>
      <c r="AM60" s="162"/>
      <c r="AN60" s="162"/>
      <c r="AO60" s="161" t="e">
        <f>$X$57</f>
        <v>#DIV/0!</v>
      </c>
      <c r="AP60" s="95" t="str">
        <f t="shared" si="275"/>
        <v>C2</v>
      </c>
      <c r="AQ60" s="292">
        <f>Tabla24[[#This Row],[Columna3]]/7</f>
        <v>0</v>
      </c>
      <c r="AR60" s="292">
        <f>Tabla24[[#This Row],[Columna4]]/4.2</f>
        <v>0</v>
      </c>
      <c r="AS60" s="292">
        <f t="shared" si="276"/>
        <v>0</v>
      </c>
      <c r="AT60" s="292">
        <f t="shared" si="277"/>
        <v>0</v>
      </c>
      <c r="AU60" s="292">
        <f t="shared" si="278"/>
        <v>0</v>
      </c>
      <c r="AV60" s="292">
        <f t="shared" si="279"/>
        <v>0</v>
      </c>
      <c r="AW60" s="292">
        <f t="shared" si="280"/>
        <v>0</v>
      </c>
      <c r="AX60" s="292">
        <f t="shared" si="281"/>
        <v>0</v>
      </c>
      <c r="AY60" s="292">
        <f t="shared" si="282"/>
        <v>0</v>
      </c>
      <c r="AZ60" s="292">
        <f t="shared" si="283"/>
        <v>0</v>
      </c>
      <c r="BA60" s="292">
        <f t="shared" si="284"/>
        <v>0</v>
      </c>
      <c r="BB60" s="292">
        <f t="shared" si="285"/>
        <v>0</v>
      </c>
      <c r="BC60" s="292">
        <f t="shared" si="286"/>
        <v>0</v>
      </c>
      <c r="BD60" s="292">
        <f t="shared" si="287"/>
        <v>0</v>
      </c>
      <c r="BE60" s="292">
        <f t="shared" si="288"/>
        <v>0</v>
      </c>
      <c r="BG60" s="162"/>
      <c r="BH60" s="162"/>
      <c r="BI60" s="161" t="e">
        <f>$X$57</f>
        <v>#DIV/0!</v>
      </c>
      <c r="BJ60" s="95" t="str">
        <f>Tabla24[[#This Row],[Columna1]]</f>
        <v>C2</v>
      </c>
      <c r="BK60" s="292">
        <f>Tabla2410[[#This Row],[Columna3]]/7</f>
        <v>0</v>
      </c>
      <c r="BL60" s="292">
        <f>Tabla2410[[#This Row],[Columna4]]/4.2</f>
        <v>0</v>
      </c>
      <c r="BM60" s="292">
        <f>Tabla24[[#This Row],[Columna16]]</f>
        <v>0</v>
      </c>
      <c r="BN60" s="292" t="e">
        <f>(Tabla2410[[#This Row],[Columna4]]*BN$56/$BE$56)*$BM$55</f>
        <v>#DIV/0!</v>
      </c>
      <c r="BO60" s="292" t="e">
        <f>(Tabla2410[[#This Row],[Columna4]]*BO$56/$BE$56)*$BM$55</f>
        <v>#DIV/0!</v>
      </c>
      <c r="BP60" s="292" t="e">
        <f>(Tabla2410[[#This Row],[Columna4]]*BP$56/$BE$56)*$BM$55</f>
        <v>#DIV/0!</v>
      </c>
      <c r="BQ60" s="292" t="e">
        <f>(Tabla2410[[#This Row],[Columna4]]*BQ$56/$BE$56)*$BM$55</f>
        <v>#DIV/0!</v>
      </c>
      <c r="BR60" s="292" t="e">
        <f>(Tabla2410[[#This Row],[Columna4]]*BR$56/$BE$56)*$BM$55</f>
        <v>#DIV/0!</v>
      </c>
      <c r="BS60" s="292" t="e">
        <f>(Tabla2410[[#This Row],[Columna4]]*BS$56/$BE$56)*$BM$55</f>
        <v>#DIV/0!</v>
      </c>
      <c r="BT60" s="292" t="e">
        <f>(Tabla2410[[#This Row],[Columna4]]*BT$56/$BE$56)*$BM$55</f>
        <v>#DIV/0!</v>
      </c>
      <c r="BU60" s="292" t="e">
        <f>(Tabla2410[[#This Row],[Columna4]]*BU$56/$BE$56)*$BM$55</f>
        <v>#DIV/0!</v>
      </c>
      <c r="BV60" s="292" t="e">
        <f>(Tabla2410[[#This Row],[Columna4]]*BV$56/$BE$56)*$BM$55</f>
        <v>#DIV/0!</v>
      </c>
      <c r="BW60" s="292" t="e">
        <f>(Tabla2410[[#This Row],[Columna4]]*BW$56/$BE$56)*$BM$55</f>
        <v>#DIV/0!</v>
      </c>
      <c r="BX60" s="292" t="e">
        <f>(Tabla2410[[#This Row],[Columna4]]*BX$56/$BE$56)*$BM$55</f>
        <v>#DIV/0!</v>
      </c>
      <c r="BY60" s="292" t="e">
        <f>(Tabla2410[[#This Row],[Columna4]]*BY$56/$BE$56)*$BM$55</f>
        <v>#DIV/0!</v>
      </c>
      <c r="CA60" s="162"/>
      <c r="CB60" s="162"/>
      <c r="CC60" s="161" t="e">
        <f>$X$57</f>
        <v>#DIV/0!</v>
      </c>
      <c r="CD60" s="95" t="str">
        <f>Tabla24[[#This Row],[Columna1]]</f>
        <v>C2</v>
      </c>
      <c r="CE60" s="292" t="e">
        <f>Tabla24105[[#This Row],[Columna3]]/7</f>
        <v>#DIV/0!</v>
      </c>
      <c r="CF60" s="292" t="e">
        <f>Tabla24105[[#This Row],[Columna4]]/4.2</f>
        <v>#DIV/0!</v>
      </c>
      <c r="CG60" s="292" t="e">
        <f>Tabla2410[[#This Row],[Columna16]]</f>
        <v>#DIV/0!</v>
      </c>
      <c r="CH60" s="292" t="e">
        <f>(Tabla24105[[#This Row],[Columna4]]*CH$56/$BY$56)*$CG$55</f>
        <v>#DIV/0!</v>
      </c>
      <c r="CI60" s="292" t="e">
        <f>(Tabla24105[[#This Row],[Columna4]]*CI$56/$BY$56)*$CG$55</f>
        <v>#DIV/0!</v>
      </c>
      <c r="CJ60" s="292" t="e">
        <f>(Tabla24105[[#This Row],[Columna4]]*CJ$56/$BY$56)*$CG$55</f>
        <v>#DIV/0!</v>
      </c>
      <c r="CK60" s="292" t="e">
        <f>(Tabla24105[[#This Row],[Columna4]]*CK$56/$BY$56)*$CG$55</f>
        <v>#DIV/0!</v>
      </c>
      <c r="CL60" s="292" t="e">
        <f>(Tabla24105[[#This Row],[Columna4]]*CL$56/$BY$56)*$CG$55</f>
        <v>#DIV/0!</v>
      </c>
      <c r="CM60" s="292" t="e">
        <f>(Tabla24105[[#This Row],[Columna4]]*CM$56/$BY$56)*$CG$55</f>
        <v>#DIV/0!</v>
      </c>
      <c r="CN60" s="292" t="e">
        <f>(Tabla24105[[#This Row],[Columna4]]*CN$56/$BY$56)*$CG$55</f>
        <v>#DIV/0!</v>
      </c>
      <c r="CO60" s="292" t="e">
        <f>(Tabla24105[[#This Row],[Columna4]]*CO$56/$BY$56)*$CG$55</f>
        <v>#DIV/0!</v>
      </c>
      <c r="CP60" s="292" t="e">
        <f>(Tabla24105[[#This Row],[Columna4]]*CP$56/$BY$56)*$CG$55</f>
        <v>#DIV/0!</v>
      </c>
      <c r="CQ60" s="292" t="e">
        <f>(Tabla24105[[#This Row],[Columna4]]*CQ$56/$BY$56)*$CG$55</f>
        <v>#DIV/0!</v>
      </c>
      <c r="CR60" s="292" t="e">
        <f>(Tabla24105[[#This Row],[Columna4]]*CR$56/$BY$56)*$CG$55</f>
        <v>#DIV/0!</v>
      </c>
      <c r="CS60" s="292" t="e">
        <f>(Tabla24105[[#This Row],[Columna4]]*CS$56/$BY$56)*$CG$55</f>
        <v>#DIV/0!</v>
      </c>
      <c r="CU60" s="162"/>
      <c r="CV60" s="162"/>
      <c r="CW60" s="161" t="e">
        <f>$X$57</f>
        <v>#DIV/0!</v>
      </c>
      <c r="CX60" s="95" t="str">
        <f>Tabla24[[#This Row],[Columna1]]</f>
        <v>C2</v>
      </c>
      <c r="CY60" s="292" t="e">
        <f>Tabla241057[[#This Row],[Columna3]]/7</f>
        <v>#DIV/0!</v>
      </c>
      <c r="CZ60" s="292" t="e">
        <f>Tabla241057[[#This Row],[Columna4]]/4.2</f>
        <v>#DIV/0!</v>
      </c>
      <c r="DA60" s="292" t="e">
        <f>Tabla24105[[#This Row],[Columna16]]</f>
        <v>#DIV/0!</v>
      </c>
      <c r="DB60" s="292" t="e">
        <f>(Tabla241057[[#This Row],[Columna4]]*DB$56/$CS$56)*$DA$55</f>
        <v>#DIV/0!</v>
      </c>
      <c r="DC60" s="292" t="e">
        <f>(Tabla241057[[#This Row],[Columna4]]*DC$56/$CS$56)*$DA$55</f>
        <v>#DIV/0!</v>
      </c>
      <c r="DD60" s="292" t="e">
        <f>(Tabla241057[[#This Row],[Columna4]]*DD$56/$CS$56)*$DA$55</f>
        <v>#DIV/0!</v>
      </c>
      <c r="DE60" s="292" t="e">
        <f>(Tabla241057[[#This Row],[Columna4]]*DE$56/$CS$56)*$DA$55</f>
        <v>#DIV/0!</v>
      </c>
      <c r="DF60" s="292" t="e">
        <f>(Tabla241057[[#This Row],[Columna4]]*DF$56/$CS$56)*$DA$55</f>
        <v>#DIV/0!</v>
      </c>
      <c r="DG60" s="292" t="e">
        <f>(Tabla241057[[#This Row],[Columna4]]*DG$56/$CS$56)*$DA$55</f>
        <v>#DIV/0!</v>
      </c>
      <c r="DH60" s="292" t="e">
        <f>(Tabla241057[[#This Row],[Columna4]]*DH$56/$CS$56)*$DA$55</f>
        <v>#DIV/0!</v>
      </c>
      <c r="DI60" s="292" t="e">
        <f>(Tabla241057[[#This Row],[Columna4]]*DI$56/$CS$56)*$DA$55</f>
        <v>#DIV/0!</v>
      </c>
      <c r="DJ60" s="292" t="e">
        <f>(Tabla241057[[#This Row],[Columna4]]*DJ$56/$CS$56)*$DA$55</f>
        <v>#DIV/0!</v>
      </c>
      <c r="DK60" s="292" t="e">
        <f>(Tabla241057[[#This Row],[Columna4]]*DK$56/$CS$56)*$DA$55</f>
        <v>#DIV/0!</v>
      </c>
      <c r="DL60" s="292" t="e">
        <f>(Tabla241057[[#This Row],[Columna4]]*DL$56/$CS$56)*$DA$55</f>
        <v>#DIV/0!</v>
      </c>
      <c r="DM60" s="292" t="e">
        <f>(Tabla241057[[#This Row],[Columna4]]*DM$56/$CS$56)*$DA$55</f>
        <v>#DIV/0!</v>
      </c>
      <c r="DO60" s="162"/>
      <c r="DP60" s="162"/>
      <c r="DQ60" s="161" t="e">
        <f>$X$57</f>
        <v>#DIV/0!</v>
      </c>
      <c r="DR60" s="95" t="str">
        <f>Tabla24[[#This Row],[Columna1]]</f>
        <v>C2</v>
      </c>
      <c r="DS60" s="292" t="e">
        <f>Tabla24105711[[#This Row],[Columna3]]/7</f>
        <v>#DIV/0!</v>
      </c>
      <c r="DT60" s="292" t="e">
        <f>Tabla24105711[[#This Row],[Columna4]]/4.2</f>
        <v>#DIV/0!</v>
      </c>
      <c r="DU60" s="292" t="e">
        <f>Tabla241057[[#This Row],[Columna16]]</f>
        <v>#DIV/0!</v>
      </c>
      <c r="DV60" s="292" t="e">
        <f>(Tabla24105711[[#This Row],[Columna4]]*DV$56/$DM$56)*$DU$55</f>
        <v>#DIV/0!</v>
      </c>
      <c r="DW60" s="292" t="e">
        <f>(Tabla24105711[[#This Row],[Columna4]]*DW$56/$DM$56)*$DU$55</f>
        <v>#DIV/0!</v>
      </c>
      <c r="DX60" s="292" t="e">
        <f>(Tabla24105711[[#This Row],[Columna4]]*DX$56/$DM$56)*$DU$55</f>
        <v>#DIV/0!</v>
      </c>
      <c r="DY60" s="292" t="e">
        <f>(Tabla24105711[[#This Row],[Columna4]]*DY$56/$DM$56)*$DU$55</f>
        <v>#DIV/0!</v>
      </c>
      <c r="DZ60" s="292" t="e">
        <f>(Tabla24105711[[#This Row],[Columna4]]*DZ$56/$DM$56)*$DU$55</f>
        <v>#DIV/0!</v>
      </c>
      <c r="EA60" s="292" t="e">
        <f>(Tabla24105711[[#This Row],[Columna4]]*EA$56/$DM$56)*$DU$55</f>
        <v>#DIV/0!</v>
      </c>
      <c r="EB60" s="292" t="e">
        <f>(Tabla24105711[[#This Row],[Columna4]]*EB$56/$DM$56)*$DU$55</f>
        <v>#DIV/0!</v>
      </c>
      <c r="EC60" s="292" t="e">
        <f>(Tabla24105711[[#This Row],[Columna4]]*EC$56/$DM$56)*$DU$55</f>
        <v>#DIV/0!</v>
      </c>
      <c r="ED60" s="292" t="e">
        <f>(Tabla24105711[[#This Row],[Columna4]]*ED$56/$DM$56)*$DU$55</f>
        <v>#DIV/0!</v>
      </c>
      <c r="EE60" s="292" t="e">
        <f>(Tabla24105711[[#This Row],[Columna4]]*EE$56/$DM$56)*$DU$55</f>
        <v>#DIV/0!</v>
      </c>
      <c r="EF60" s="292" t="e">
        <f>(Tabla24105711[[#This Row],[Columna4]]*EF$56/$DM$56)*$DU$55</f>
        <v>#DIV/0!</v>
      </c>
      <c r="EG60" s="292" t="e">
        <f>(Tabla24105711[[#This Row],[Columna4]]*EG$56/$DM$56)*$DU$55</f>
        <v>#DIV/0!</v>
      </c>
      <c r="EI60" s="255" t="s">
        <v>307</v>
      </c>
      <c r="EJ60" s="257" t="s">
        <v>308</v>
      </c>
      <c r="EK60" s="258">
        <f t="shared" si="273"/>
        <v>0</v>
      </c>
      <c r="EL60" s="258">
        <f t="shared" si="273"/>
        <v>0</v>
      </c>
      <c r="EM60" s="258">
        <f t="shared" si="273"/>
        <v>0</v>
      </c>
      <c r="EN60" s="258">
        <f t="shared" si="273"/>
        <v>0</v>
      </c>
      <c r="EO60" s="258">
        <f t="shared" si="273"/>
        <v>0</v>
      </c>
      <c r="EP60" s="258">
        <f t="shared" si="273"/>
        <v>0</v>
      </c>
      <c r="EQ60" s="258">
        <f t="shared" si="273"/>
        <v>0</v>
      </c>
      <c r="ER60" s="258">
        <f t="shared" si="273"/>
        <v>0</v>
      </c>
      <c r="ES60" s="258">
        <f t="shared" si="273"/>
        <v>0</v>
      </c>
      <c r="ET60" s="258">
        <f t="shared" si="273"/>
        <v>0</v>
      </c>
      <c r="EU60" s="258">
        <f t="shared" si="273"/>
        <v>0</v>
      </c>
      <c r="EV60" s="258">
        <f t="shared" si="273"/>
        <v>0</v>
      </c>
      <c r="EW60" s="221">
        <f t="shared" si="197"/>
        <v>0</v>
      </c>
      <c r="EX60" s="123" t="e">
        <f t="shared" si="198"/>
        <v>#DIV/0!</v>
      </c>
      <c r="FC60" s="210"/>
      <c r="FD60" s="210"/>
      <c r="FE60" s="210"/>
      <c r="FF60" s="210"/>
      <c r="FG60" s="210"/>
      <c r="FH60" s="210"/>
      <c r="FI60" s="210"/>
      <c r="FJ60" s="210"/>
      <c r="FK60" s="210"/>
      <c r="FL60" s="210"/>
      <c r="FM60" s="210"/>
      <c r="FO60" s="124"/>
      <c r="GI60" s="40" t="s">
        <v>309</v>
      </c>
      <c r="GJ60" s="41">
        <v>0</v>
      </c>
      <c r="GK60" s="42">
        <f t="shared" si="249"/>
        <v>0</v>
      </c>
      <c r="GL60" s="43">
        <f t="shared" si="250"/>
        <v>0</v>
      </c>
      <c r="GM60" s="44">
        <v>1</v>
      </c>
      <c r="GN60" s="343">
        <v>0</v>
      </c>
      <c r="GO60" s="45"/>
      <c r="GR60" s="145"/>
      <c r="GS60" s="344">
        <v>45047</v>
      </c>
      <c r="GT60" s="147"/>
      <c r="GU60" s="145"/>
      <c r="GV60" s="148"/>
      <c r="GW60" s="145"/>
      <c r="GX60" s="148"/>
      <c r="GY60" s="145"/>
      <c r="GZ60" s="148"/>
      <c r="HA60" s="145"/>
      <c r="HB60" s="148"/>
      <c r="HC60" s="145"/>
      <c r="HD60" s="148"/>
      <c r="HE60" s="145"/>
      <c r="HF60" s="148"/>
      <c r="HG60" s="145"/>
      <c r="HH60" s="148"/>
      <c r="HI60" s="145"/>
      <c r="HJ60" s="148"/>
      <c r="HK60" s="145"/>
      <c r="HL60" s="148"/>
      <c r="HM60" s="145"/>
      <c r="HN60" s="148"/>
      <c r="HO60" s="145"/>
      <c r="HP60" s="148"/>
      <c r="HQ60" s="145"/>
      <c r="HR60" s="150"/>
    </row>
    <row r="61" spans="18:226" ht="14.4" customHeight="1" x14ac:dyDescent="0.3">
      <c r="R61" s="206">
        <f t="shared" si="268"/>
        <v>0</v>
      </c>
      <c r="S61" s="206">
        <f t="shared" si="269"/>
        <v>0</v>
      </c>
      <c r="T61" s="206">
        <f t="shared" si="270"/>
        <v>0</v>
      </c>
      <c r="U61" s="206">
        <f t="shared" si="271"/>
        <v>0</v>
      </c>
      <c r="V61" s="207" t="s">
        <v>585</v>
      </c>
      <c r="W61" s="160">
        <f t="shared" si="272"/>
        <v>0</v>
      </c>
      <c r="X61" s="208" t="e">
        <f t="shared" si="265"/>
        <v>#DIV/0!</v>
      </c>
      <c r="Y61" s="209" t="e">
        <f>SUM(X61:X63)</f>
        <v>#DIV/0!</v>
      </c>
      <c r="Z61" s="209" t="s">
        <v>127</v>
      </c>
      <c r="AA61" s="332">
        <v>0</v>
      </c>
      <c r="AB61" s="335">
        <v>0</v>
      </c>
      <c r="AC61" s="163"/>
      <c r="AM61" s="162"/>
      <c r="AN61" s="162"/>
      <c r="AO61" s="161" t="e">
        <f>$X$58</f>
        <v>#DIV/0!</v>
      </c>
      <c r="AP61" s="95" t="str">
        <f t="shared" si="275"/>
        <v>C3</v>
      </c>
      <c r="AQ61" s="292">
        <f>Tabla24[[#This Row],[Columna3]]/7</f>
        <v>0</v>
      </c>
      <c r="AR61" s="292">
        <f>Tabla24[[#This Row],[Columna4]]/4.2</f>
        <v>0</v>
      </c>
      <c r="AS61" s="292">
        <f t="shared" si="276"/>
        <v>0</v>
      </c>
      <c r="AT61" s="292">
        <f t="shared" si="277"/>
        <v>0</v>
      </c>
      <c r="AU61" s="292">
        <f t="shared" si="278"/>
        <v>0</v>
      </c>
      <c r="AV61" s="292">
        <f t="shared" si="279"/>
        <v>0</v>
      </c>
      <c r="AW61" s="292">
        <f t="shared" si="280"/>
        <v>0</v>
      </c>
      <c r="AX61" s="292">
        <f t="shared" si="281"/>
        <v>0</v>
      </c>
      <c r="AY61" s="292">
        <f t="shared" si="282"/>
        <v>0</v>
      </c>
      <c r="AZ61" s="292">
        <f t="shared" si="283"/>
        <v>0</v>
      </c>
      <c r="BA61" s="292">
        <f t="shared" si="284"/>
        <v>0</v>
      </c>
      <c r="BB61" s="292">
        <f t="shared" si="285"/>
        <v>0</v>
      </c>
      <c r="BC61" s="292">
        <f t="shared" si="286"/>
        <v>0</v>
      </c>
      <c r="BD61" s="292">
        <f t="shared" si="287"/>
        <v>0</v>
      </c>
      <c r="BE61" s="292">
        <f t="shared" si="288"/>
        <v>0</v>
      </c>
      <c r="BG61" s="162"/>
      <c r="BH61" s="162"/>
      <c r="BI61" s="161" t="e">
        <f>$X$58</f>
        <v>#DIV/0!</v>
      </c>
      <c r="BJ61" s="95" t="str">
        <f>Tabla24[[#This Row],[Columna1]]</f>
        <v>C3</v>
      </c>
      <c r="BK61" s="292">
        <f>Tabla2410[[#This Row],[Columna3]]/7</f>
        <v>0</v>
      </c>
      <c r="BL61" s="292">
        <f>Tabla2410[[#This Row],[Columna4]]/4.2</f>
        <v>0</v>
      </c>
      <c r="BM61" s="292">
        <f>Tabla24[[#This Row],[Columna16]]</f>
        <v>0</v>
      </c>
      <c r="BN61" s="292" t="e">
        <f>(Tabla2410[[#This Row],[Columna4]]*BN$56/$BE$56)*$BM$55</f>
        <v>#DIV/0!</v>
      </c>
      <c r="BO61" s="292" t="e">
        <f>(Tabla2410[[#This Row],[Columna4]]*BO$56/$BE$56)*$BM$55</f>
        <v>#DIV/0!</v>
      </c>
      <c r="BP61" s="292" t="e">
        <f>(Tabla2410[[#This Row],[Columna4]]*BP$56/$BE$56)*$BM$55</f>
        <v>#DIV/0!</v>
      </c>
      <c r="BQ61" s="292" t="e">
        <f>(Tabla2410[[#This Row],[Columna4]]*BQ$56/$BE$56)*$BM$55</f>
        <v>#DIV/0!</v>
      </c>
      <c r="BR61" s="292" t="e">
        <f>(Tabla2410[[#This Row],[Columna4]]*BR$56/$BE$56)*$BM$55</f>
        <v>#DIV/0!</v>
      </c>
      <c r="BS61" s="292" t="e">
        <f>(Tabla2410[[#This Row],[Columna4]]*BS$56/$BE$56)*$BM$55</f>
        <v>#DIV/0!</v>
      </c>
      <c r="BT61" s="292" t="e">
        <f>(Tabla2410[[#This Row],[Columna4]]*BT$56/$BE$56)*$BM$55</f>
        <v>#DIV/0!</v>
      </c>
      <c r="BU61" s="292" t="e">
        <f>(Tabla2410[[#This Row],[Columna4]]*BU$56/$BE$56)*$BM$55</f>
        <v>#DIV/0!</v>
      </c>
      <c r="BV61" s="292" t="e">
        <f>(Tabla2410[[#This Row],[Columna4]]*BV$56/$BE$56)*$BM$55</f>
        <v>#DIV/0!</v>
      </c>
      <c r="BW61" s="292" t="e">
        <f>(Tabla2410[[#This Row],[Columna4]]*BW$56/$BE$56)*$BM$55</f>
        <v>#DIV/0!</v>
      </c>
      <c r="BX61" s="292" t="e">
        <f>(Tabla2410[[#This Row],[Columna4]]*BX$56/$BE$56)*$BM$55</f>
        <v>#DIV/0!</v>
      </c>
      <c r="BY61" s="292" t="e">
        <f>(Tabla2410[[#This Row],[Columna4]]*BY$56/$BE$56)*$BM$55</f>
        <v>#DIV/0!</v>
      </c>
      <c r="CA61" s="162"/>
      <c r="CB61" s="162"/>
      <c r="CC61" s="161" t="e">
        <f>$X$58</f>
        <v>#DIV/0!</v>
      </c>
      <c r="CD61" s="95" t="str">
        <f>Tabla24[[#This Row],[Columna1]]</f>
        <v>C3</v>
      </c>
      <c r="CE61" s="292" t="e">
        <f>Tabla24105[[#This Row],[Columna3]]/7</f>
        <v>#DIV/0!</v>
      </c>
      <c r="CF61" s="292" t="e">
        <f>Tabla24105[[#This Row],[Columna4]]/4.2</f>
        <v>#DIV/0!</v>
      </c>
      <c r="CG61" s="292" t="e">
        <f>Tabla2410[[#This Row],[Columna16]]</f>
        <v>#DIV/0!</v>
      </c>
      <c r="CH61" s="292" t="e">
        <f>(Tabla24105[[#This Row],[Columna4]]*CH$56/$BY$56)*$CG$55</f>
        <v>#DIV/0!</v>
      </c>
      <c r="CI61" s="292" t="e">
        <f>(Tabla24105[[#This Row],[Columna4]]*CI$56/$BY$56)*$CG$55</f>
        <v>#DIV/0!</v>
      </c>
      <c r="CJ61" s="292" t="e">
        <f>(Tabla24105[[#This Row],[Columna4]]*CJ$56/$BY$56)*$CG$55</f>
        <v>#DIV/0!</v>
      </c>
      <c r="CK61" s="292" t="e">
        <f>(Tabla24105[[#This Row],[Columna4]]*CK$56/$BY$56)*$CG$55</f>
        <v>#DIV/0!</v>
      </c>
      <c r="CL61" s="292" t="e">
        <f>(Tabla24105[[#This Row],[Columna4]]*CL$56/$BY$56)*$CG$55</f>
        <v>#DIV/0!</v>
      </c>
      <c r="CM61" s="292" t="e">
        <f>(Tabla24105[[#This Row],[Columna4]]*CM$56/$BY$56)*$CG$55</f>
        <v>#DIV/0!</v>
      </c>
      <c r="CN61" s="292" t="e">
        <f>(Tabla24105[[#This Row],[Columna4]]*CN$56/$BY$56)*$CG$55</f>
        <v>#DIV/0!</v>
      </c>
      <c r="CO61" s="292" t="e">
        <f>(Tabla24105[[#This Row],[Columna4]]*CO$56/$BY$56)*$CG$55</f>
        <v>#DIV/0!</v>
      </c>
      <c r="CP61" s="292" t="e">
        <f>(Tabla24105[[#This Row],[Columna4]]*CP$56/$BY$56)*$CG$55</f>
        <v>#DIV/0!</v>
      </c>
      <c r="CQ61" s="292" t="e">
        <f>(Tabla24105[[#This Row],[Columna4]]*CQ$56/$BY$56)*$CG$55</f>
        <v>#DIV/0!</v>
      </c>
      <c r="CR61" s="292" t="e">
        <f>(Tabla24105[[#This Row],[Columna4]]*CR$56/$BY$56)*$CG$55</f>
        <v>#DIV/0!</v>
      </c>
      <c r="CS61" s="292" t="e">
        <f>(Tabla24105[[#This Row],[Columna4]]*CS$56/$BY$56)*$CG$55</f>
        <v>#DIV/0!</v>
      </c>
      <c r="CU61" s="162"/>
      <c r="CV61" s="162"/>
      <c r="CW61" s="161" t="e">
        <f>$X$58</f>
        <v>#DIV/0!</v>
      </c>
      <c r="CX61" s="95" t="str">
        <f>Tabla24[[#This Row],[Columna1]]</f>
        <v>C3</v>
      </c>
      <c r="CY61" s="292" t="e">
        <f>Tabla241057[[#This Row],[Columna3]]/7</f>
        <v>#DIV/0!</v>
      </c>
      <c r="CZ61" s="292" t="e">
        <f>Tabla241057[[#This Row],[Columna4]]/4.2</f>
        <v>#DIV/0!</v>
      </c>
      <c r="DA61" s="292" t="e">
        <f>Tabla24105[[#This Row],[Columna16]]</f>
        <v>#DIV/0!</v>
      </c>
      <c r="DB61" s="292" t="e">
        <f>(Tabla241057[[#This Row],[Columna4]]*DB$56/$CS$56)*$DA$55</f>
        <v>#DIV/0!</v>
      </c>
      <c r="DC61" s="292" t="e">
        <f>(Tabla241057[[#This Row],[Columna4]]*DC$56/$CS$56)*$DA$55</f>
        <v>#DIV/0!</v>
      </c>
      <c r="DD61" s="292" t="e">
        <f>(Tabla241057[[#This Row],[Columna4]]*DD$56/$CS$56)*$DA$55</f>
        <v>#DIV/0!</v>
      </c>
      <c r="DE61" s="292" t="e">
        <f>(Tabla241057[[#This Row],[Columna4]]*DE$56/$CS$56)*$DA$55</f>
        <v>#DIV/0!</v>
      </c>
      <c r="DF61" s="292" t="e">
        <f>(Tabla241057[[#This Row],[Columna4]]*DF$56/$CS$56)*$DA$55</f>
        <v>#DIV/0!</v>
      </c>
      <c r="DG61" s="292" t="e">
        <f>(Tabla241057[[#This Row],[Columna4]]*DG$56/$CS$56)*$DA$55</f>
        <v>#DIV/0!</v>
      </c>
      <c r="DH61" s="292" t="e">
        <f>(Tabla241057[[#This Row],[Columna4]]*DH$56/$CS$56)*$DA$55</f>
        <v>#DIV/0!</v>
      </c>
      <c r="DI61" s="292" t="e">
        <f>(Tabla241057[[#This Row],[Columna4]]*DI$56/$CS$56)*$DA$55</f>
        <v>#DIV/0!</v>
      </c>
      <c r="DJ61" s="292" t="e">
        <f>(Tabla241057[[#This Row],[Columna4]]*DJ$56/$CS$56)*$DA$55</f>
        <v>#DIV/0!</v>
      </c>
      <c r="DK61" s="292" t="e">
        <f>(Tabla241057[[#This Row],[Columna4]]*DK$56/$CS$56)*$DA$55</f>
        <v>#DIV/0!</v>
      </c>
      <c r="DL61" s="292" t="e">
        <f>(Tabla241057[[#This Row],[Columna4]]*DL$56/$CS$56)*$DA$55</f>
        <v>#DIV/0!</v>
      </c>
      <c r="DM61" s="292" t="e">
        <f>(Tabla241057[[#This Row],[Columna4]]*DM$56/$CS$56)*$DA$55</f>
        <v>#DIV/0!</v>
      </c>
      <c r="DO61" s="162"/>
      <c r="DP61" s="162"/>
      <c r="DQ61" s="161" t="e">
        <f>$X$58</f>
        <v>#DIV/0!</v>
      </c>
      <c r="DR61" s="95" t="str">
        <f>Tabla24[[#This Row],[Columna1]]</f>
        <v>C3</v>
      </c>
      <c r="DS61" s="292" t="e">
        <f>Tabla24105711[[#This Row],[Columna3]]/7</f>
        <v>#DIV/0!</v>
      </c>
      <c r="DT61" s="292" t="e">
        <f>Tabla24105711[[#This Row],[Columna4]]/4.2</f>
        <v>#DIV/0!</v>
      </c>
      <c r="DU61" s="292" t="e">
        <f>Tabla241057[[#This Row],[Columna16]]</f>
        <v>#DIV/0!</v>
      </c>
      <c r="DV61" s="292" t="e">
        <f>(Tabla24105711[[#This Row],[Columna4]]*DV$56/$DM$56)*$DU$55</f>
        <v>#DIV/0!</v>
      </c>
      <c r="DW61" s="292" t="e">
        <f>(Tabla24105711[[#This Row],[Columna4]]*DW$56/$DM$56)*$DU$55</f>
        <v>#DIV/0!</v>
      </c>
      <c r="DX61" s="292" t="e">
        <f>(Tabla24105711[[#This Row],[Columna4]]*DX$56/$DM$56)*$DU$55</f>
        <v>#DIV/0!</v>
      </c>
      <c r="DY61" s="292" t="e">
        <f>(Tabla24105711[[#This Row],[Columna4]]*DY$56/$DM$56)*$DU$55</f>
        <v>#DIV/0!</v>
      </c>
      <c r="DZ61" s="292" t="e">
        <f>(Tabla24105711[[#This Row],[Columna4]]*DZ$56/$DM$56)*$DU$55</f>
        <v>#DIV/0!</v>
      </c>
      <c r="EA61" s="292" t="e">
        <f>(Tabla24105711[[#This Row],[Columna4]]*EA$56/$DM$56)*$DU$55</f>
        <v>#DIV/0!</v>
      </c>
      <c r="EB61" s="292" t="e">
        <f>(Tabla24105711[[#This Row],[Columna4]]*EB$56/$DM$56)*$DU$55</f>
        <v>#DIV/0!</v>
      </c>
      <c r="EC61" s="292" t="e">
        <f>(Tabla24105711[[#This Row],[Columna4]]*EC$56/$DM$56)*$DU$55</f>
        <v>#DIV/0!</v>
      </c>
      <c r="ED61" s="292" t="e">
        <f>(Tabla24105711[[#This Row],[Columna4]]*ED$56/$DM$56)*$DU$55</f>
        <v>#DIV/0!</v>
      </c>
      <c r="EE61" s="292" t="e">
        <f>(Tabla24105711[[#This Row],[Columna4]]*EE$56/$DM$56)*$DU$55</f>
        <v>#DIV/0!</v>
      </c>
      <c r="EF61" s="292" t="e">
        <f>(Tabla24105711[[#This Row],[Columna4]]*EF$56/$DM$56)*$DU$55</f>
        <v>#DIV/0!</v>
      </c>
      <c r="EG61" s="292" t="e">
        <f>(Tabla24105711[[#This Row],[Columna4]]*EG$56/$DM$56)*$DU$55</f>
        <v>#DIV/0!</v>
      </c>
      <c r="EI61" s="288" t="s">
        <v>310</v>
      </c>
      <c r="EJ61" s="257" t="s">
        <v>311</v>
      </c>
      <c r="EK61" s="258">
        <f t="shared" si="273"/>
        <v>0</v>
      </c>
      <c r="EL61" s="258">
        <f t="shared" si="273"/>
        <v>0</v>
      </c>
      <c r="EM61" s="258">
        <f t="shared" si="273"/>
        <v>0</v>
      </c>
      <c r="EN61" s="258">
        <f t="shared" si="273"/>
        <v>0</v>
      </c>
      <c r="EO61" s="258">
        <f t="shared" si="273"/>
        <v>0</v>
      </c>
      <c r="EP61" s="258">
        <f t="shared" si="273"/>
        <v>0</v>
      </c>
      <c r="EQ61" s="258">
        <f t="shared" si="273"/>
        <v>0</v>
      </c>
      <c r="ER61" s="258">
        <f t="shared" si="273"/>
        <v>0</v>
      </c>
      <c r="ES61" s="258">
        <f t="shared" si="273"/>
        <v>0</v>
      </c>
      <c r="ET61" s="258">
        <f t="shared" si="273"/>
        <v>0</v>
      </c>
      <c r="EU61" s="258">
        <f t="shared" si="273"/>
        <v>0</v>
      </c>
      <c r="EV61" s="258">
        <f t="shared" si="273"/>
        <v>0</v>
      </c>
      <c r="EW61" s="221">
        <f t="shared" si="197"/>
        <v>0</v>
      </c>
      <c r="EX61" s="123" t="e">
        <f t="shared" si="198"/>
        <v>#DIV/0!</v>
      </c>
      <c r="FC61" s="210"/>
      <c r="FD61" s="210"/>
      <c r="FE61" s="210"/>
      <c r="FF61" s="210"/>
      <c r="FG61" s="210"/>
      <c r="FH61" s="210"/>
      <c r="FI61" s="210"/>
      <c r="FJ61" s="210"/>
      <c r="FK61" s="210"/>
      <c r="FL61" s="210"/>
      <c r="FM61" s="210"/>
      <c r="FO61" s="124"/>
      <c r="GI61" s="40" t="s">
        <v>312</v>
      </c>
      <c r="GJ61" s="41">
        <v>0</v>
      </c>
      <c r="GK61" s="42">
        <f t="shared" si="249"/>
        <v>0</v>
      </c>
      <c r="GL61" s="43">
        <f t="shared" si="250"/>
        <v>0</v>
      </c>
      <c r="GM61" s="44">
        <v>1</v>
      </c>
      <c r="GN61" s="343">
        <v>0</v>
      </c>
      <c r="GO61" s="8"/>
      <c r="GR61" s="145"/>
      <c r="GS61" s="344">
        <v>45078</v>
      </c>
      <c r="GT61" s="147"/>
      <c r="GU61" s="145"/>
      <c r="GV61" s="148"/>
      <c r="GW61" s="145"/>
      <c r="GX61" s="148"/>
      <c r="GY61" s="145"/>
      <c r="GZ61" s="148"/>
      <c r="HA61" s="145"/>
      <c r="HB61" s="148"/>
      <c r="HC61" s="145"/>
      <c r="HD61" s="148"/>
      <c r="HE61" s="145"/>
      <c r="HF61" s="148"/>
      <c r="HG61" s="145"/>
      <c r="HH61" s="148"/>
      <c r="HI61" s="145"/>
      <c r="HJ61" s="148"/>
      <c r="HK61" s="145"/>
      <c r="HL61" s="148"/>
      <c r="HM61" s="145"/>
      <c r="HN61" s="148"/>
      <c r="HO61" s="145"/>
      <c r="HP61" s="148"/>
      <c r="HQ61" s="145"/>
      <c r="HR61" s="150"/>
    </row>
    <row r="62" spans="18:226" ht="14.4" customHeight="1" x14ac:dyDescent="0.3">
      <c r="R62" s="206">
        <f t="shared" si="268"/>
        <v>0</v>
      </c>
      <c r="S62" s="206">
        <f t="shared" si="269"/>
        <v>0</v>
      </c>
      <c r="T62" s="206">
        <f t="shared" si="270"/>
        <v>0</v>
      </c>
      <c r="U62" s="206">
        <f t="shared" si="271"/>
        <v>0</v>
      </c>
      <c r="V62" s="207" t="s">
        <v>586</v>
      </c>
      <c r="W62" s="160">
        <f t="shared" si="272"/>
        <v>0</v>
      </c>
      <c r="X62" s="208" t="e">
        <f t="shared" si="265"/>
        <v>#DIV/0!</v>
      </c>
      <c r="Y62" s="209"/>
      <c r="Z62" s="209"/>
      <c r="AA62" s="332">
        <v>0</v>
      </c>
      <c r="AB62" s="335">
        <v>0</v>
      </c>
      <c r="AC62" s="163"/>
      <c r="AM62" s="162"/>
      <c r="AN62" s="162"/>
      <c r="AO62" s="161" t="e">
        <f>$X$59</f>
        <v>#DIV/0!</v>
      </c>
      <c r="AP62" s="95" t="str">
        <f t="shared" si="275"/>
        <v>C4</v>
      </c>
      <c r="AQ62" s="292">
        <f>Tabla24[[#This Row],[Columna3]]/7</f>
        <v>0</v>
      </c>
      <c r="AR62" s="292">
        <f>Tabla24[[#This Row],[Columna4]]/4.2</f>
        <v>0</v>
      </c>
      <c r="AS62" s="292">
        <f t="shared" si="276"/>
        <v>0</v>
      </c>
      <c r="AT62" s="292">
        <f t="shared" si="277"/>
        <v>0</v>
      </c>
      <c r="AU62" s="292">
        <f t="shared" si="278"/>
        <v>0</v>
      </c>
      <c r="AV62" s="292">
        <f t="shared" si="279"/>
        <v>0</v>
      </c>
      <c r="AW62" s="292">
        <f t="shared" si="280"/>
        <v>0</v>
      </c>
      <c r="AX62" s="292">
        <f t="shared" si="281"/>
        <v>0</v>
      </c>
      <c r="AY62" s="292">
        <f t="shared" si="282"/>
        <v>0</v>
      </c>
      <c r="AZ62" s="292">
        <f t="shared" si="283"/>
        <v>0</v>
      </c>
      <c r="BA62" s="292">
        <f t="shared" si="284"/>
        <v>0</v>
      </c>
      <c r="BB62" s="292">
        <f t="shared" si="285"/>
        <v>0</v>
      </c>
      <c r="BC62" s="292">
        <f t="shared" si="286"/>
        <v>0</v>
      </c>
      <c r="BD62" s="292">
        <f t="shared" si="287"/>
        <v>0</v>
      </c>
      <c r="BE62" s="292">
        <f t="shared" si="288"/>
        <v>0</v>
      </c>
      <c r="BG62" s="162"/>
      <c r="BH62" s="162"/>
      <c r="BI62" s="161" t="e">
        <f>$X$59</f>
        <v>#DIV/0!</v>
      </c>
      <c r="BJ62" s="95" t="str">
        <f>Tabla24[[#This Row],[Columna1]]</f>
        <v>C4</v>
      </c>
      <c r="BK62" s="292">
        <f>Tabla2410[[#This Row],[Columna3]]/7</f>
        <v>0</v>
      </c>
      <c r="BL62" s="292">
        <f>Tabla2410[[#This Row],[Columna4]]/4.2</f>
        <v>0</v>
      </c>
      <c r="BM62" s="292">
        <f>Tabla24[[#This Row],[Columna16]]</f>
        <v>0</v>
      </c>
      <c r="BN62" s="292" t="e">
        <f>(Tabla2410[[#This Row],[Columna4]]*BN$56/$BE$56)*$BM$55</f>
        <v>#DIV/0!</v>
      </c>
      <c r="BO62" s="292" t="e">
        <f>(Tabla2410[[#This Row],[Columna4]]*BO$56/$BE$56)*$BM$55</f>
        <v>#DIV/0!</v>
      </c>
      <c r="BP62" s="292" t="e">
        <f>(Tabla2410[[#This Row],[Columna4]]*BP$56/$BE$56)*$BM$55</f>
        <v>#DIV/0!</v>
      </c>
      <c r="BQ62" s="292" t="e">
        <f>(Tabla2410[[#This Row],[Columna4]]*BQ$56/$BE$56)*$BM$55</f>
        <v>#DIV/0!</v>
      </c>
      <c r="BR62" s="292" t="e">
        <f>(Tabla2410[[#This Row],[Columna4]]*BR$56/$BE$56)*$BM$55</f>
        <v>#DIV/0!</v>
      </c>
      <c r="BS62" s="292" t="e">
        <f>(Tabla2410[[#This Row],[Columna4]]*BS$56/$BE$56)*$BM$55</f>
        <v>#DIV/0!</v>
      </c>
      <c r="BT62" s="292" t="e">
        <f>(Tabla2410[[#This Row],[Columna4]]*BT$56/$BE$56)*$BM$55</f>
        <v>#DIV/0!</v>
      </c>
      <c r="BU62" s="292" t="e">
        <f>(Tabla2410[[#This Row],[Columna4]]*BU$56/$BE$56)*$BM$55</f>
        <v>#DIV/0!</v>
      </c>
      <c r="BV62" s="292" t="e">
        <f>(Tabla2410[[#This Row],[Columna4]]*BV$56/$BE$56)*$BM$55</f>
        <v>#DIV/0!</v>
      </c>
      <c r="BW62" s="292" t="e">
        <f>(Tabla2410[[#This Row],[Columna4]]*BW$56/$BE$56)*$BM$55</f>
        <v>#DIV/0!</v>
      </c>
      <c r="BX62" s="292" t="e">
        <f>(Tabla2410[[#This Row],[Columna4]]*BX$56/$BE$56)*$BM$55</f>
        <v>#DIV/0!</v>
      </c>
      <c r="BY62" s="292" t="e">
        <f>(Tabla2410[[#This Row],[Columna4]]*BY$56/$BE$56)*$BM$55</f>
        <v>#DIV/0!</v>
      </c>
      <c r="CA62" s="162"/>
      <c r="CB62" s="162"/>
      <c r="CC62" s="161" t="e">
        <f>$X$59</f>
        <v>#DIV/0!</v>
      </c>
      <c r="CD62" s="95" t="str">
        <f>Tabla24[[#This Row],[Columna1]]</f>
        <v>C4</v>
      </c>
      <c r="CE62" s="292" t="e">
        <f>Tabla24105[[#This Row],[Columna3]]/7</f>
        <v>#DIV/0!</v>
      </c>
      <c r="CF62" s="292" t="e">
        <f>Tabla24105[[#This Row],[Columna4]]/4.2</f>
        <v>#DIV/0!</v>
      </c>
      <c r="CG62" s="292" t="e">
        <f>Tabla2410[[#This Row],[Columna16]]</f>
        <v>#DIV/0!</v>
      </c>
      <c r="CH62" s="292" t="e">
        <f>(Tabla24105[[#This Row],[Columna4]]*CH$56/$BY$56)*$CG$55</f>
        <v>#DIV/0!</v>
      </c>
      <c r="CI62" s="292" t="e">
        <f>(Tabla24105[[#This Row],[Columna4]]*CI$56/$BY$56)*$CG$55</f>
        <v>#DIV/0!</v>
      </c>
      <c r="CJ62" s="292" t="e">
        <f>(Tabla24105[[#This Row],[Columna4]]*CJ$56/$BY$56)*$CG$55</f>
        <v>#DIV/0!</v>
      </c>
      <c r="CK62" s="292" t="e">
        <f>(Tabla24105[[#This Row],[Columna4]]*CK$56/$BY$56)*$CG$55</f>
        <v>#DIV/0!</v>
      </c>
      <c r="CL62" s="292" t="e">
        <f>(Tabla24105[[#This Row],[Columna4]]*CL$56/$BY$56)*$CG$55</f>
        <v>#DIV/0!</v>
      </c>
      <c r="CM62" s="292" t="e">
        <f>(Tabla24105[[#This Row],[Columna4]]*CM$56/$BY$56)*$CG$55</f>
        <v>#DIV/0!</v>
      </c>
      <c r="CN62" s="292" t="e">
        <f>(Tabla24105[[#This Row],[Columna4]]*CN$56/$BY$56)*$CG$55</f>
        <v>#DIV/0!</v>
      </c>
      <c r="CO62" s="292" t="e">
        <f>(Tabla24105[[#This Row],[Columna4]]*CO$56/$BY$56)*$CG$55</f>
        <v>#DIV/0!</v>
      </c>
      <c r="CP62" s="292" t="e">
        <f>(Tabla24105[[#This Row],[Columna4]]*CP$56/$BY$56)*$CG$55</f>
        <v>#DIV/0!</v>
      </c>
      <c r="CQ62" s="292" t="e">
        <f>(Tabla24105[[#This Row],[Columna4]]*CQ$56/$BY$56)*$CG$55</f>
        <v>#DIV/0!</v>
      </c>
      <c r="CR62" s="292" t="e">
        <f>(Tabla24105[[#This Row],[Columna4]]*CR$56/$BY$56)*$CG$55</f>
        <v>#DIV/0!</v>
      </c>
      <c r="CS62" s="292" t="e">
        <f>(Tabla24105[[#This Row],[Columna4]]*CS$56/$BY$56)*$CG$55</f>
        <v>#DIV/0!</v>
      </c>
      <c r="CU62" s="162"/>
      <c r="CV62" s="162"/>
      <c r="CW62" s="161" t="e">
        <f>$X$59</f>
        <v>#DIV/0!</v>
      </c>
      <c r="CX62" s="95" t="str">
        <f>Tabla24[[#This Row],[Columna1]]</f>
        <v>C4</v>
      </c>
      <c r="CY62" s="292" t="e">
        <f>Tabla241057[[#This Row],[Columna3]]/7</f>
        <v>#DIV/0!</v>
      </c>
      <c r="CZ62" s="292" t="e">
        <f>Tabla241057[[#This Row],[Columna4]]/4.2</f>
        <v>#DIV/0!</v>
      </c>
      <c r="DA62" s="292" t="e">
        <f>Tabla24105[[#This Row],[Columna16]]</f>
        <v>#DIV/0!</v>
      </c>
      <c r="DB62" s="292" t="e">
        <f>(Tabla241057[[#This Row],[Columna4]]*DB$56/$CS$56)*$DA$55</f>
        <v>#DIV/0!</v>
      </c>
      <c r="DC62" s="292" t="e">
        <f>(Tabla241057[[#This Row],[Columna4]]*DC$56/$CS$56)*$DA$55</f>
        <v>#DIV/0!</v>
      </c>
      <c r="DD62" s="292" t="e">
        <f>(Tabla241057[[#This Row],[Columna4]]*DD$56/$CS$56)*$DA$55</f>
        <v>#DIV/0!</v>
      </c>
      <c r="DE62" s="292" t="e">
        <f>(Tabla241057[[#This Row],[Columna4]]*DE$56/$CS$56)*$DA$55</f>
        <v>#DIV/0!</v>
      </c>
      <c r="DF62" s="292" t="e">
        <f>(Tabla241057[[#This Row],[Columna4]]*DF$56/$CS$56)*$DA$55</f>
        <v>#DIV/0!</v>
      </c>
      <c r="DG62" s="292" t="e">
        <f>(Tabla241057[[#This Row],[Columna4]]*DG$56/$CS$56)*$DA$55</f>
        <v>#DIV/0!</v>
      </c>
      <c r="DH62" s="292" t="e">
        <f>(Tabla241057[[#This Row],[Columna4]]*DH$56/$CS$56)*$DA$55</f>
        <v>#DIV/0!</v>
      </c>
      <c r="DI62" s="292" t="e">
        <f>(Tabla241057[[#This Row],[Columna4]]*DI$56/$CS$56)*$DA$55</f>
        <v>#DIV/0!</v>
      </c>
      <c r="DJ62" s="292" t="e">
        <f>(Tabla241057[[#This Row],[Columna4]]*DJ$56/$CS$56)*$DA$55</f>
        <v>#DIV/0!</v>
      </c>
      <c r="DK62" s="292" t="e">
        <f>(Tabla241057[[#This Row],[Columna4]]*DK$56/$CS$56)*$DA$55</f>
        <v>#DIV/0!</v>
      </c>
      <c r="DL62" s="292" t="e">
        <f>(Tabla241057[[#This Row],[Columna4]]*DL$56/$CS$56)*$DA$55</f>
        <v>#DIV/0!</v>
      </c>
      <c r="DM62" s="292" t="e">
        <f>(Tabla241057[[#This Row],[Columna4]]*DM$56/$CS$56)*$DA$55</f>
        <v>#DIV/0!</v>
      </c>
      <c r="DO62" s="162"/>
      <c r="DP62" s="162"/>
      <c r="DQ62" s="161" t="e">
        <f>$X$59</f>
        <v>#DIV/0!</v>
      </c>
      <c r="DR62" s="95" t="str">
        <f>Tabla24[[#This Row],[Columna1]]</f>
        <v>C4</v>
      </c>
      <c r="DS62" s="292" t="e">
        <f>Tabla24105711[[#This Row],[Columna3]]/7</f>
        <v>#DIV/0!</v>
      </c>
      <c r="DT62" s="292" t="e">
        <f>Tabla24105711[[#This Row],[Columna4]]/4.2</f>
        <v>#DIV/0!</v>
      </c>
      <c r="DU62" s="292" t="e">
        <f>Tabla241057[[#This Row],[Columna16]]</f>
        <v>#DIV/0!</v>
      </c>
      <c r="DV62" s="292" t="e">
        <f>(Tabla24105711[[#This Row],[Columna4]]*DV$56/$DM$56)*$DU$55</f>
        <v>#DIV/0!</v>
      </c>
      <c r="DW62" s="292" t="e">
        <f>(Tabla24105711[[#This Row],[Columna4]]*DW$56/$DM$56)*$DU$55</f>
        <v>#DIV/0!</v>
      </c>
      <c r="DX62" s="292" t="e">
        <f>(Tabla24105711[[#This Row],[Columna4]]*DX$56/$DM$56)*$DU$55</f>
        <v>#DIV/0!</v>
      </c>
      <c r="DY62" s="292" t="e">
        <f>(Tabla24105711[[#This Row],[Columna4]]*DY$56/$DM$56)*$DU$55</f>
        <v>#DIV/0!</v>
      </c>
      <c r="DZ62" s="292" t="e">
        <f>(Tabla24105711[[#This Row],[Columna4]]*DZ$56/$DM$56)*$DU$55</f>
        <v>#DIV/0!</v>
      </c>
      <c r="EA62" s="292" t="e">
        <f>(Tabla24105711[[#This Row],[Columna4]]*EA$56/$DM$56)*$DU$55</f>
        <v>#DIV/0!</v>
      </c>
      <c r="EB62" s="292" t="e">
        <f>(Tabla24105711[[#This Row],[Columna4]]*EB$56/$DM$56)*$DU$55</f>
        <v>#DIV/0!</v>
      </c>
      <c r="EC62" s="292" t="e">
        <f>(Tabla24105711[[#This Row],[Columna4]]*EC$56/$DM$56)*$DU$55</f>
        <v>#DIV/0!</v>
      </c>
      <c r="ED62" s="292" t="e">
        <f>(Tabla24105711[[#This Row],[Columna4]]*ED$56/$DM$56)*$DU$55</f>
        <v>#DIV/0!</v>
      </c>
      <c r="EE62" s="292" t="e">
        <f>(Tabla24105711[[#This Row],[Columna4]]*EE$56/$DM$56)*$DU$55</f>
        <v>#DIV/0!</v>
      </c>
      <c r="EF62" s="292" t="e">
        <f>(Tabla24105711[[#This Row],[Columna4]]*EF$56/$DM$56)*$DU$55</f>
        <v>#DIV/0!</v>
      </c>
      <c r="EG62" s="292" t="e">
        <f>(Tabla24105711[[#This Row],[Columna4]]*EG$56/$DM$56)*$DU$55</f>
        <v>#DIV/0!</v>
      </c>
      <c r="EI62" s="255" t="s">
        <v>313</v>
      </c>
      <c r="EJ62" s="257" t="s">
        <v>314</v>
      </c>
      <c r="EK62" s="258">
        <f t="shared" si="273"/>
        <v>0</v>
      </c>
      <c r="EL62" s="258">
        <f t="shared" si="273"/>
        <v>0</v>
      </c>
      <c r="EM62" s="258">
        <f t="shared" si="273"/>
        <v>0</v>
      </c>
      <c r="EN62" s="258">
        <f t="shared" si="273"/>
        <v>0</v>
      </c>
      <c r="EO62" s="258">
        <f t="shared" si="273"/>
        <v>0</v>
      </c>
      <c r="EP62" s="258">
        <f t="shared" si="273"/>
        <v>0</v>
      </c>
      <c r="EQ62" s="258">
        <f t="shared" si="273"/>
        <v>0</v>
      </c>
      <c r="ER62" s="258">
        <f t="shared" si="273"/>
        <v>0</v>
      </c>
      <c r="ES62" s="258">
        <f t="shared" si="273"/>
        <v>0</v>
      </c>
      <c r="ET62" s="258">
        <f t="shared" si="273"/>
        <v>0</v>
      </c>
      <c r="EU62" s="258">
        <f t="shared" si="273"/>
        <v>0</v>
      </c>
      <c r="EV62" s="258">
        <f t="shared" si="273"/>
        <v>0</v>
      </c>
      <c r="EW62" s="221">
        <f t="shared" si="197"/>
        <v>0</v>
      </c>
      <c r="EX62" s="123" t="e">
        <f t="shared" si="198"/>
        <v>#DIV/0!</v>
      </c>
      <c r="FC62" s="210"/>
      <c r="FD62" s="210"/>
      <c r="FE62" s="210"/>
      <c r="FF62" s="210"/>
      <c r="FG62" s="210"/>
      <c r="FH62" s="210"/>
      <c r="FI62" s="210"/>
      <c r="FJ62" s="210"/>
      <c r="FK62" s="210"/>
      <c r="FL62" s="210"/>
      <c r="FM62" s="210"/>
      <c r="FO62" s="124"/>
      <c r="GI62" s="40" t="s">
        <v>315</v>
      </c>
      <c r="GJ62" s="41">
        <v>0</v>
      </c>
      <c r="GK62" s="42">
        <f t="shared" si="249"/>
        <v>0</v>
      </c>
      <c r="GL62" s="43">
        <f t="shared" si="250"/>
        <v>0</v>
      </c>
      <c r="GM62" s="44">
        <v>1</v>
      </c>
      <c r="GN62" s="343">
        <v>0</v>
      </c>
      <c r="GO62" s="8"/>
      <c r="GR62" s="145"/>
      <c r="GS62" s="344">
        <v>45108</v>
      </c>
      <c r="GT62" s="147"/>
      <c r="GU62" s="145"/>
      <c r="GV62" s="148"/>
      <c r="GW62" s="145"/>
      <c r="GX62" s="148"/>
      <c r="GY62" s="145"/>
      <c r="GZ62" s="148"/>
      <c r="HA62" s="145"/>
      <c r="HB62" s="148"/>
      <c r="HC62" s="145"/>
      <c r="HD62" s="148"/>
      <c r="HE62" s="145"/>
      <c r="HF62" s="148"/>
      <c r="HG62" s="145"/>
      <c r="HH62" s="148"/>
      <c r="HI62" s="145"/>
      <c r="HJ62" s="148"/>
      <c r="HK62" s="145"/>
      <c r="HL62" s="148"/>
      <c r="HM62" s="145"/>
      <c r="HN62" s="148"/>
      <c r="HO62" s="145"/>
      <c r="HP62" s="148"/>
      <c r="HQ62" s="145"/>
      <c r="HR62" s="150"/>
    </row>
    <row r="63" spans="18:226" ht="14.4" customHeight="1" x14ac:dyDescent="0.3">
      <c r="R63" s="206">
        <f t="shared" si="268"/>
        <v>0</v>
      </c>
      <c r="S63" s="206">
        <f t="shared" si="269"/>
        <v>0</v>
      </c>
      <c r="T63" s="206">
        <f t="shared" si="270"/>
        <v>0</v>
      </c>
      <c r="U63" s="206">
        <f t="shared" si="271"/>
        <v>0</v>
      </c>
      <c r="V63" s="207" t="s">
        <v>587</v>
      </c>
      <c r="W63" s="160">
        <f t="shared" si="272"/>
        <v>0</v>
      </c>
      <c r="X63" s="208" t="e">
        <f t="shared" si="265"/>
        <v>#DIV/0!</v>
      </c>
      <c r="Y63" s="209"/>
      <c r="Z63" s="209"/>
      <c r="AA63" s="332">
        <v>0</v>
      </c>
      <c r="AB63" s="335">
        <v>0</v>
      </c>
      <c r="AC63" s="163"/>
      <c r="AM63" s="162"/>
      <c r="AN63" s="162"/>
      <c r="AO63" s="161" t="e">
        <f>$X$60</f>
        <v>#DIV/0!</v>
      </c>
      <c r="AP63" s="95" t="str">
        <f t="shared" si="275"/>
        <v>C5</v>
      </c>
      <c r="AQ63" s="292">
        <f>Tabla24[[#This Row],[Columna3]]/7</f>
        <v>0</v>
      </c>
      <c r="AR63" s="292">
        <f>Tabla24[[#This Row],[Columna4]]/4.2</f>
        <v>0</v>
      </c>
      <c r="AS63" s="292">
        <f t="shared" si="276"/>
        <v>0</v>
      </c>
      <c r="AT63" s="292">
        <f t="shared" si="277"/>
        <v>0</v>
      </c>
      <c r="AU63" s="292">
        <f t="shared" si="278"/>
        <v>0</v>
      </c>
      <c r="AV63" s="292">
        <f t="shared" si="279"/>
        <v>0</v>
      </c>
      <c r="AW63" s="292">
        <f t="shared" si="280"/>
        <v>0</v>
      </c>
      <c r="AX63" s="292">
        <f t="shared" si="281"/>
        <v>0</v>
      </c>
      <c r="AY63" s="292">
        <f t="shared" si="282"/>
        <v>0</v>
      </c>
      <c r="AZ63" s="292">
        <f t="shared" si="283"/>
        <v>0</v>
      </c>
      <c r="BA63" s="292">
        <f t="shared" si="284"/>
        <v>0</v>
      </c>
      <c r="BB63" s="292">
        <f t="shared" si="285"/>
        <v>0</v>
      </c>
      <c r="BC63" s="292">
        <f t="shared" si="286"/>
        <v>0</v>
      </c>
      <c r="BD63" s="292">
        <f t="shared" si="287"/>
        <v>0</v>
      </c>
      <c r="BE63" s="292">
        <f t="shared" si="288"/>
        <v>0</v>
      </c>
      <c r="BG63" s="162"/>
      <c r="BH63" s="162"/>
      <c r="BI63" s="161" t="e">
        <f>$X$60</f>
        <v>#DIV/0!</v>
      </c>
      <c r="BJ63" s="95" t="str">
        <f>Tabla24[[#This Row],[Columna1]]</f>
        <v>C5</v>
      </c>
      <c r="BK63" s="292">
        <f>Tabla2410[[#This Row],[Columna3]]/7</f>
        <v>0</v>
      </c>
      <c r="BL63" s="292">
        <f>Tabla2410[[#This Row],[Columna4]]/4.2</f>
        <v>0</v>
      </c>
      <c r="BM63" s="292">
        <f>Tabla24[[#This Row],[Columna16]]</f>
        <v>0</v>
      </c>
      <c r="BN63" s="292" t="e">
        <f>(Tabla2410[[#This Row],[Columna4]]*BN$56/$BE$56)*$BM$55</f>
        <v>#DIV/0!</v>
      </c>
      <c r="BO63" s="292" t="e">
        <f>(Tabla2410[[#This Row],[Columna4]]*BO$56/$BE$56)*$BM$55</f>
        <v>#DIV/0!</v>
      </c>
      <c r="BP63" s="292" t="e">
        <f>(Tabla2410[[#This Row],[Columna4]]*BP$56/$BE$56)*$BM$55</f>
        <v>#DIV/0!</v>
      </c>
      <c r="BQ63" s="292" t="e">
        <f>(Tabla2410[[#This Row],[Columna4]]*BQ$56/$BE$56)*$BM$55</f>
        <v>#DIV/0!</v>
      </c>
      <c r="BR63" s="292" t="e">
        <f>(Tabla2410[[#This Row],[Columna4]]*BR$56/$BE$56)*$BM$55</f>
        <v>#DIV/0!</v>
      </c>
      <c r="BS63" s="292" t="e">
        <f>(Tabla2410[[#This Row],[Columna4]]*BS$56/$BE$56)*$BM$55</f>
        <v>#DIV/0!</v>
      </c>
      <c r="BT63" s="292" t="e">
        <f>(Tabla2410[[#This Row],[Columna4]]*BT$56/$BE$56)*$BM$55</f>
        <v>#DIV/0!</v>
      </c>
      <c r="BU63" s="292" t="e">
        <f>(Tabla2410[[#This Row],[Columna4]]*BU$56/$BE$56)*$BM$55</f>
        <v>#DIV/0!</v>
      </c>
      <c r="BV63" s="292" t="e">
        <f>(Tabla2410[[#This Row],[Columna4]]*BV$56/$BE$56)*$BM$55</f>
        <v>#DIV/0!</v>
      </c>
      <c r="BW63" s="292" t="e">
        <f>(Tabla2410[[#This Row],[Columna4]]*BW$56/$BE$56)*$BM$55</f>
        <v>#DIV/0!</v>
      </c>
      <c r="BX63" s="292" t="e">
        <f>(Tabla2410[[#This Row],[Columna4]]*BX$56/$BE$56)*$BM$55</f>
        <v>#DIV/0!</v>
      </c>
      <c r="BY63" s="292" t="e">
        <f>(Tabla2410[[#This Row],[Columna4]]*BY$56/$BE$56)*$BM$55</f>
        <v>#DIV/0!</v>
      </c>
      <c r="CA63" s="162"/>
      <c r="CB63" s="162"/>
      <c r="CC63" s="161" t="e">
        <f>$X$60</f>
        <v>#DIV/0!</v>
      </c>
      <c r="CD63" s="95" t="str">
        <f>Tabla24[[#This Row],[Columna1]]</f>
        <v>C5</v>
      </c>
      <c r="CE63" s="292" t="e">
        <f>Tabla24105[[#This Row],[Columna3]]/7</f>
        <v>#DIV/0!</v>
      </c>
      <c r="CF63" s="292" t="e">
        <f>Tabla24105[[#This Row],[Columna4]]/4.2</f>
        <v>#DIV/0!</v>
      </c>
      <c r="CG63" s="292" t="e">
        <f>Tabla2410[[#This Row],[Columna16]]</f>
        <v>#DIV/0!</v>
      </c>
      <c r="CH63" s="292" t="e">
        <f>(Tabla24105[[#This Row],[Columna4]]*CH$56/$BY$56)*$CG$55</f>
        <v>#DIV/0!</v>
      </c>
      <c r="CI63" s="292" t="e">
        <f>(Tabla24105[[#This Row],[Columna4]]*CI$56/$BY$56)*$CG$55</f>
        <v>#DIV/0!</v>
      </c>
      <c r="CJ63" s="292" t="e">
        <f>(Tabla24105[[#This Row],[Columna4]]*CJ$56/$BY$56)*$CG$55</f>
        <v>#DIV/0!</v>
      </c>
      <c r="CK63" s="292" t="e">
        <f>(Tabla24105[[#This Row],[Columna4]]*CK$56/$BY$56)*$CG$55</f>
        <v>#DIV/0!</v>
      </c>
      <c r="CL63" s="292" t="e">
        <f>(Tabla24105[[#This Row],[Columna4]]*CL$56/$BY$56)*$CG$55</f>
        <v>#DIV/0!</v>
      </c>
      <c r="CM63" s="292" t="e">
        <f>(Tabla24105[[#This Row],[Columna4]]*CM$56/$BY$56)*$CG$55</f>
        <v>#DIV/0!</v>
      </c>
      <c r="CN63" s="292" t="e">
        <f>(Tabla24105[[#This Row],[Columna4]]*CN$56/$BY$56)*$CG$55</f>
        <v>#DIV/0!</v>
      </c>
      <c r="CO63" s="292" t="e">
        <f>(Tabla24105[[#This Row],[Columna4]]*CO$56/$BY$56)*$CG$55</f>
        <v>#DIV/0!</v>
      </c>
      <c r="CP63" s="292" t="e">
        <f>(Tabla24105[[#This Row],[Columna4]]*CP$56/$BY$56)*$CG$55</f>
        <v>#DIV/0!</v>
      </c>
      <c r="CQ63" s="292" t="e">
        <f>(Tabla24105[[#This Row],[Columna4]]*CQ$56/$BY$56)*$CG$55</f>
        <v>#DIV/0!</v>
      </c>
      <c r="CR63" s="292" t="e">
        <f>(Tabla24105[[#This Row],[Columna4]]*CR$56/$BY$56)*$CG$55</f>
        <v>#DIV/0!</v>
      </c>
      <c r="CS63" s="292" t="e">
        <f>(Tabla24105[[#This Row],[Columna4]]*CS$56/$BY$56)*$CG$55</f>
        <v>#DIV/0!</v>
      </c>
      <c r="CU63" s="162"/>
      <c r="CV63" s="162"/>
      <c r="CW63" s="161" t="e">
        <f>$X$60</f>
        <v>#DIV/0!</v>
      </c>
      <c r="CX63" s="95" t="str">
        <f>Tabla24[[#This Row],[Columna1]]</f>
        <v>C5</v>
      </c>
      <c r="CY63" s="292" t="e">
        <f>Tabla241057[[#This Row],[Columna3]]/7</f>
        <v>#DIV/0!</v>
      </c>
      <c r="CZ63" s="292" t="e">
        <f>Tabla241057[[#This Row],[Columna4]]/4.2</f>
        <v>#DIV/0!</v>
      </c>
      <c r="DA63" s="292" t="e">
        <f>Tabla24105[[#This Row],[Columna16]]</f>
        <v>#DIV/0!</v>
      </c>
      <c r="DB63" s="292" t="e">
        <f>(Tabla241057[[#This Row],[Columna4]]*DB$56/$CS$56)*$DA$55</f>
        <v>#DIV/0!</v>
      </c>
      <c r="DC63" s="292" t="e">
        <f>(Tabla241057[[#This Row],[Columna4]]*DC$56/$CS$56)*$DA$55</f>
        <v>#DIV/0!</v>
      </c>
      <c r="DD63" s="292" t="e">
        <f>(Tabla241057[[#This Row],[Columna4]]*DD$56/$CS$56)*$DA$55</f>
        <v>#DIV/0!</v>
      </c>
      <c r="DE63" s="292" t="e">
        <f>(Tabla241057[[#This Row],[Columna4]]*DE$56/$CS$56)*$DA$55</f>
        <v>#DIV/0!</v>
      </c>
      <c r="DF63" s="292" t="e">
        <f>(Tabla241057[[#This Row],[Columna4]]*DF$56/$CS$56)*$DA$55</f>
        <v>#DIV/0!</v>
      </c>
      <c r="DG63" s="292" t="e">
        <f>(Tabla241057[[#This Row],[Columna4]]*DG$56/$CS$56)*$DA$55</f>
        <v>#DIV/0!</v>
      </c>
      <c r="DH63" s="292" t="e">
        <f>(Tabla241057[[#This Row],[Columna4]]*DH$56/$CS$56)*$DA$55</f>
        <v>#DIV/0!</v>
      </c>
      <c r="DI63" s="292" t="e">
        <f>(Tabla241057[[#This Row],[Columna4]]*DI$56/$CS$56)*$DA$55</f>
        <v>#DIV/0!</v>
      </c>
      <c r="DJ63" s="292" t="e">
        <f>(Tabla241057[[#This Row],[Columna4]]*DJ$56/$CS$56)*$DA$55</f>
        <v>#DIV/0!</v>
      </c>
      <c r="DK63" s="292" t="e">
        <f>(Tabla241057[[#This Row],[Columna4]]*DK$56/$CS$56)*$DA$55</f>
        <v>#DIV/0!</v>
      </c>
      <c r="DL63" s="292" t="e">
        <f>(Tabla241057[[#This Row],[Columna4]]*DL$56/$CS$56)*$DA$55</f>
        <v>#DIV/0!</v>
      </c>
      <c r="DM63" s="292" t="e">
        <f>(Tabla241057[[#This Row],[Columna4]]*DM$56/$CS$56)*$DA$55</f>
        <v>#DIV/0!</v>
      </c>
      <c r="DO63" s="162"/>
      <c r="DP63" s="162"/>
      <c r="DQ63" s="161" t="e">
        <f>$X$60</f>
        <v>#DIV/0!</v>
      </c>
      <c r="DR63" s="95" t="str">
        <f>Tabla24[[#This Row],[Columna1]]</f>
        <v>C5</v>
      </c>
      <c r="DS63" s="292" t="e">
        <f>Tabla24105711[[#This Row],[Columna3]]/7</f>
        <v>#DIV/0!</v>
      </c>
      <c r="DT63" s="292" t="e">
        <f>Tabla24105711[[#This Row],[Columna4]]/4.2</f>
        <v>#DIV/0!</v>
      </c>
      <c r="DU63" s="292" t="e">
        <f>Tabla241057[[#This Row],[Columna16]]</f>
        <v>#DIV/0!</v>
      </c>
      <c r="DV63" s="292" t="e">
        <f>(Tabla24105711[[#This Row],[Columna4]]*DV$56/$DM$56)*$DU$55</f>
        <v>#DIV/0!</v>
      </c>
      <c r="DW63" s="292" t="e">
        <f>(Tabla24105711[[#This Row],[Columna4]]*DW$56/$DM$56)*$DU$55</f>
        <v>#DIV/0!</v>
      </c>
      <c r="DX63" s="292" t="e">
        <f>(Tabla24105711[[#This Row],[Columna4]]*DX$56/$DM$56)*$DU$55</f>
        <v>#DIV/0!</v>
      </c>
      <c r="DY63" s="292" t="e">
        <f>(Tabla24105711[[#This Row],[Columna4]]*DY$56/$DM$56)*$DU$55</f>
        <v>#DIV/0!</v>
      </c>
      <c r="DZ63" s="292" t="e">
        <f>(Tabla24105711[[#This Row],[Columna4]]*DZ$56/$DM$56)*$DU$55</f>
        <v>#DIV/0!</v>
      </c>
      <c r="EA63" s="292" t="e">
        <f>(Tabla24105711[[#This Row],[Columna4]]*EA$56/$DM$56)*$DU$55</f>
        <v>#DIV/0!</v>
      </c>
      <c r="EB63" s="292" t="e">
        <f>(Tabla24105711[[#This Row],[Columna4]]*EB$56/$DM$56)*$DU$55</f>
        <v>#DIV/0!</v>
      </c>
      <c r="EC63" s="292" t="e">
        <f>(Tabla24105711[[#This Row],[Columna4]]*EC$56/$DM$56)*$DU$55</f>
        <v>#DIV/0!</v>
      </c>
      <c r="ED63" s="292" t="e">
        <f>(Tabla24105711[[#This Row],[Columna4]]*ED$56/$DM$56)*$DU$55</f>
        <v>#DIV/0!</v>
      </c>
      <c r="EE63" s="292" t="e">
        <f>(Tabla24105711[[#This Row],[Columna4]]*EE$56/$DM$56)*$DU$55</f>
        <v>#DIV/0!</v>
      </c>
      <c r="EF63" s="292" t="e">
        <f>(Tabla24105711[[#This Row],[Columna4]]*EF$56/$DM$56)*$DU$55</f>
        <v>#DIV/0!</v>
      </c>
      <c r="EG63" s="292" t="e">
        <f>(Tabla24105711[[#This Row],[Columna4]]*EG$56/$DM$56)*$DU$55</f>
        <v>#DIV/0!</v>
      </c>
      <c r="EI63" s="255" t="s">
        <v>316</v>
      </c>
      <c r="EJ63" s="216" t="s">
        <v>317</v>
      </c>
      <c r="EK63" s="185">
        <f t="shared" ref="EK63:EV63" si="290">SUM(EK64:EK79)</f>
        <v>0</v>
      </c>
      <c r="EL63" s="185">
        <f t="shared" si="290"/>
        <v>0</v>
      </c>
      <c r="EM63" s="185">
        <f t="shared" si="290"/>
        <v>0</v>
      </c>
      <c r="EN63" s="185">
        <f t="shared" si="290"/>
        <v>0</v>
      </c>
      <c r="EO63" s="185">
        <f t="shared" si="290"/>
        <v>0</v>
      </c>
      <c r="EP63" s="185">
        <f t="shared" si="290"/>
        <v>0</v>
      </c>
      <c r="EQ63" s="185">
        <f t="shared" si="290"/>
        <v>0</v>
      </c>
      <c r="ER63" s="185">
        <f t="shared" si="290"/>
        <v>0</v>
      </c>
      <c r="ES63" s="185">
        <f t="shared" si="290"/>
        <v>0</v>
      </c>
      <c r="ET63" s="185">
        <f t="shared" si="290"/>
        <v>0</v>
      </c>
      <c r="EU63" s="185">
        <f t="shared" si="290"/>
        <v>0</v>
      </c>
      <c r="EV63" s="185">
        <f t="shared" si="290"/>
        <v>0</v>
      </c>
      <c r="EW63" s="171">
        <f t="shared" si="197"/>
        <v>0</v>
      </c>
      <c r="EX63" s="123" t="e">
        <f t="shared" si="198"/>
        <v>#DIV/0!</v>
      </c>
      <c r="FH63" s="98" t="s">
        <v>1</v>
      </c>
      <c r="FI63" s="338">
        <v>0</v>
      </c>
      <c r="FJ63" s="100" t="str">
        <f>IF(FI63=0%,"No Calculado","Ajustado")</f>
        <v>No Calculado</v>
      </c>
      <c r="FK63" s="101"/>
      <c r="FL63" s="98" t="s">
        <v>2</v>
      </c>
      <c r="FM63" s="338">
        <v>0</v>
      </c>
      <c r="FN63" s="100" t="str">
        <f>IF(FM63=0%,"No Calculado","Ajustado")</f>
        <v>No Calculado</v>
      </c>
      <c r="GI63" s="40" t="s">
        <v>318</v>
      </c>
      <c r="GJ63" s="41">
        <v>0</v>
      </c>
      <c r="GK63" s="42">
        <f t="shared" si="249"/>
        <v>0</v>
      </c>
      <c r="GL63" s="43">
        <f t="shared" si="250"/>
        <v>0</v>
      </c>
      <c r="GM63" s="44">
        <v>1</v>
      </c>
      <c r="GN63" s="343">
        <v>0</v>
      </c>
      <c r="GO63" s="8"/>
      <c r="GR63" s="145"/>
      <c r="GS63" s="344">
        <v>45139</v>
      </c>
      <c r="GT63" s="147"/>
      <c r="GU63" s="145"/>
      <c r="GV63" s="148"/>
      <c r="GW63" s="145"/>
      <c r="GX63" s="148"/>
      <c r="GY63" s="145"/>
      <c r="GZ63" s="148"/>
      <c r="HA63" s="145"/>
      <c r="HB63" s="148"/>
      <c r="HC63" s="145"/>
      <c r="HD63" s="148"/>
      <c r="HE63" s="145"/>
      <c r="HF63" s="148"/>
      <c r="HG63" s="145"/>
      <c r="HH63" s="148"/>
      <c r="HI63" s="145"/>
      <c r="HJ63" s="148"/>
      <c r="HK63" s="145"/>
      <c r="HL63" s="148"/>
      <c r="HM63" s="145"/>
      <c r="HN63" s="148"/>
      <c r="HO63" s="145"/>
      <c r="HP63" s="148"/>
      <c r="HQ63" s="145"/>
      <c r="HR63" s="150"/>
    </row>
    <row r="64" spans="18:226" ht="14.4" customHeight="1" x14ac:dyDescent="0.3">
      <c r="R64" s="225">
        <f t="shared" si="268"/>
        <v>0</v>
      </c>
      <c r="S64" s="225">
        <f t="shared" si="269"/>
        <v>0</v>
      </c>
      <c r="T64" s="225">
        <f t="shared" si="270"/>
        <v>0</v>
      </c>
      <c r="U64" s="225">
        <f t="shared" si="271"/>
        <v>0</v>
      </c>
      <c r="V64" s="226" t="s">
        <v>588</v>
      </c>
      <c r="W64" s="160">
        <f t="shared" si="272"/>
        <v>0</v>
      </c>
      <c r="X64" s="227" t="e">
        <f t="shared" si="265"/>
        <v>#DIV/0!</v>
      </c>
      <c r="Y64" s="228" t="e">
        <f>SUM(X64:X72)</f>
        <v>#DIV/0!</v>
      </c>
      <c r="Z64" s="228" t="s">
        <v>148</v>
      </c>
      <c r="AA64" s="332">
        <v>0</v>
      </c>
      <c r="AB64" s="335">
        <v>0</v>
      </c>
      <c r="AC64" s="163"/>
      <c r="AM64" s="209" t="s">
        <v>127</v>
      </c>
      <c r="AN64" s="209" t="e">
        <f>SUM(AO64:AO66)</f>
        <v>#DIV/0!</v>
      </c>
      <c r="AO64" s="208" t="e">
        <f>$X$61</f>
        <v>#DIV/0!</v>
      </c>
      <c r="AP64" s="95" t="str">
        <f t="shared" si="275"/>
        <v>C6</v>
      </c>
      <c r="AQ64" s="292">
        <f>Tabla24[[#This Row],[Columna3]]/7</f>
        <v>0</v>
      </c>
      <c r="AR64" s="292">
        <f>Tabla24[[#This Row],[Columna4]]/4.2</f>
        <v>0</v>
      </c>
      <c r="AS64" s="292">
        <f t="shared" si="276"/>
        <v>0</v>
      </c>
      <c r="AT64" s="292">
        <f t="shared" si="277"/>
        <v>0</v>
      </c>
      <c r="AU64" s="292">
        <f t="shared" si="278"/>
        <v>0</v>
      </c>
      <c r="AV64" s="292">
        <f t="shared" si="279"/>
        <v>0</v>
      </c>
      <c r="AW64" s="292">
        <f t="shared" si="280"/>
        <v>0</v>
      </c>
      <c r="AX64" s="292">
        <f t="shared" si="281"/>
        <v>0</v>
      </c>
      <c r="AY64" s="292">
        <f t="shared" si="282"/>
        <v>0</v>
      </c>
      <c r="AZ64" s="292">
        <f t="shared" si="283"/>
        <v>0</v>
      </c>
      <c r="BA64" s="292">
        <f t="shared" si="284"/>
        <v>0</v>
      </c>
      <c r="BB64" s="292">
        <f t="shared" si="285"/>
        <v>0</v>
      </c>
      <c r="BC64" s="292">
        <f t="shared" si="286"/>
        <v>0</v>
      </c>
      <c r="BD64" s="292">
        <f t="shared" si="287"/>
        <v>0</v>
      </c>
      <c r="BE64" s="292">
        <f t="shared" si="288"/>
        <v>0</v>
      </c>
      <c r="BG64" s="209" t="s">
        <v>127</v>
      </c>
      <c r="BH64" s="209" t="e">
        <f>SUM(BI64:BI66)</f>
        <v>#DIV/0!</v>
      </c>
      <c r="BI64" s="208" t="e">
        <f>$X$61</f>
        <v>#DIV/0!</v>
      </c>
      <c r="BJ64" s="95" t="str">
        <f>Tabla24[[#This Row],[Columna1]]</f>
        <v>C6</v>
      </c>
      <c r="BK64" s="292">
        <f>Tabla2410[[#This Row],[Columna3]]/7</f>
        <v>0</v>
      </c>
      <c r="BL64" s="292">
        <f>Tabla2410[[#This Row],[Columna4]]/4.2</f>
        <v>0</v>
      </c>
      <c r="BM64" s="292">
        <f>Tabla24[[#This Row],[Columna16]]</f>
        <v>0</v>
      </c>
      <c r="BN64" s="292" t="e">
        <f>(Tabla2410[[#This Row],[Columna4]]*BN$56/$BE$56)*$BM$55</f>
        <v>#DIV/0!</v>
      </c>
      <c r="BO64" s="292" t="e">
        <f>(Tabla2410[[#This Row],[Columna4]]*BO$56/$BE$56)*$BM$55</f>
        <v>#DIV/0!</v>
      </c>
      <c r="BP64" s="292" t="e">
        <f>(Tabla2410[[#This Row],[Columna4]]*BP$56/$BE$56)*$BM$55</f>
        <v>#DIV/0!</v>
      </c>
      <c r="BQ64" s="292" t="e">
        <f>(Tabla2410[[#This Row],[Columna4]]*BQ$56/$BE$56)*$BM$55</f>
        <v>#DIV/0!</v>
      </c>
      <c r="BR64" s="292" t="e">
        <f>(Tabla2410[[#This Row],[Columna4]]*BR$56/$BE$56)*$BM$55</f>
        <v>#DIV/0!</v>
      </c>
      <c r="BS64" s="292" t="e">
        <f>(Tabla2410[[#This Row],[Columna4]]*BS$56/$BE$56)*$BM$55</f>
        <v>#DIV/0!</v>
      </c>
      <c r="BT64" s="292" t="e">
        <f>(Tabla2410[[#This Row],[Columna4]]*BT$56/$BE$56)*$BM$55</f>
        <v>#DIV/0!</v>
      </c>
      <c r="BU64" s="292" t="e">
        <f>(Tabla2410[[#This Row],[Columna4]]*BU$56/$BE$56)*$BM$55</f>
        <v>#DIV/0!</v>
      </c>
      <c r="BV64" s="292" t="e">
        <f>(Tabla2410[[#This Row],[Columna4]]*BV$56/$BE$56)*$BM$55</f>
        <v>#DIV/0!</v>
      </c>
      <c r="BW64" s="292" t="e">
        <f>(Tabla2410[[#This Row],[Columna4]]*BW$56/$BE$56)*$BM$55</f>
        <v>#DIV/0!</v>
      </c>
      <c r="BX64" s="292" t="e">
        <f>(Tabla2410[[#This Row],[Columna4]]*BX$56/$BE$56)*$BM$55</f>
        <v>#DIV/0!</v>
      </c>
      <c r="BY64" s="292" t="e">
        <f>(Tabla2410[[#This Row],[Columna4]]*BY$56/$BE$56)*$BM$55</f>
        <v>#DIV/0!</v>
      </c>
      <c r="CA64" s="209" t="s">
        <v>127</v>
      </c>
      <c r="CB64" s="209" t="e">
        <f>SUM(CC64:CC66)</f>
        <v>#DIV/0!</v>
      </c>
      <c r="CC64" s="208" t="e">
        <f>$X$61</f>
        <v>#DIV/0!</v>
      </c>
      <c r="CD64" s="95" t="str">
        <f>Tabla24[[#This Row],[Columna1]]</f>
        <v>C6</v>
      </c>
      <c r="CE64" s="292" t="e">
        <f>Tabla24105[[#This Row],[Columna3]]/7</f>
        <v>#DIV/0!</v>
      </c>
      <c r="CF64" s="292" t="e">
        <f>Tabla24105[[#This Row],[Columna4]]/4.2</f>
        <v>#DIV/0!</v>
      </c>
      <c r="CG64" s="292" t="e">
        <f>Tabla2410[[#This Row],[Columna16]]</f>
        <v>#DIV/0!</v>
      </c>
      <c r="CH64" s="292" t="e">
        <f>(Tabla24105[[#This Row],[Columna4]]*CH$56/$BY$56)*$CG$55</f>
        <v>#DIV/0!</v>
      </c>
      <c r="CI64" s="292" t="e">
        <f>(Tabla24105[[#This Row],[Columna4]]*CI$56/$BY$56)*$CG$55</f>
        <v>#DIV/0!</v>
      </c>
      <c r="CJ64" s="292" t="e">
        <f>(Tabla24105[[#This Row],[Columna4]]*CJ$56/$BY$56)*$CG$55</f>
        <v>#DIV/0!</v>
      </c>
      <c r="CK64" s="292" t="e">
        <f>(Tabla24105[[#This Row],[Columna4]]*CK$56/$BY$56)*$CG$55</f>
        <v>#DIV/0!</v>
      </c>
      <c r="CL64" s="292" t="e">
        <f>(Tabla24105[[#This Row],[Columna4]]*CL$56/$BY$56)*$CG$55</f>
        <v>#DIV/0!</v>
      </c>
      <c r="CM64" s="292" t="e">
        <f>(Tabla24105[[#This Row],[Columna4]]*CM$56/$BY$56)*$CG$55</f>
        <v>#DIV/0!</v>
      </c>
      <c r="CN64" s="292" t="e">
        <f>(Tabla24105[[#This Row],[Columna4]]*CN$56/$BY$56)*$CG$55</f>
        <v>#DIV/0!</v>
      </c>
      <c r="CO64" s="292" t="e">
        <f>(Tabla24105[[#This Row],[Columna4]]*CO$56/$BY$56)*$CG$55</f>
        <v>#DIV/0!</v>
      </c>
      <c r="CP64" s="292" t="e">
        <f>(Tabla24105[[#This Row],[Columna4]]*CP$56/$BY$56)*$CG$55</f>
        <v>#DIV/0!</v>
      </c>
      <c r="CQ64" s="292" t="e">
        <f>(Tabla24105[[#This Row],[Columna4]]*CQ$56/$BY$56)*$CG$55</f>
        <v>#DIV/0!</v>
      </c>
      <c r="CR64" s="292" t="e">
        <f>(Tabla24105[[#This Row],[Columna4]]*CR$56/$BY$56)*$CG$55</f>
        <v>#DIV/0!</v>
      </c>
      <c r="CS64" s="292" t="e">
        <f>(Tabla24105[[#This Row],[Columna4]]*CS$56/$BY$56)*$CG$55</f>
        <v>#DIV/0!</v>
      </c>
      <c r="CU64" s="209" t="s">
        <v>127</v>
      </c>
      <c r="CV64" s="209" t="e">
        <f>SUM(CW64:CW66)</f>
        <v>#DIV/0!</v>
      </c>
      <c r="CW64" s="208" t="e">
        <f>$X$61</f>
        <v>#DIV/0!</v>
      </c>
      <c r="CX64" s="95" t="str">
        <f>Tabla24[[#This Row],[Columna1]]</f>
        <v>C6</v>
      </c>
      <c r="CY64" s="292" t="e">
        <f>Tabla241057[[#This Row],[Columna3]]/7</f>
        <v>#DIV/0!</v>
      </c>
      <c r="CZ64" s="292" t="e">
        <f>Tabla241057[[#This Row],[Columna4]]/4.2</f>
        <v>#DIV/0!</v>
      </c>
      <c r="DA64" s="292" t="e">
        <f>Tabla24105[[#This Row],[Columna16]]</f>
        <v>#DIV/0!</v>
      </c>
      <c r="DB64" s="292" t="e">
        <f>(Tabla241057[[#This Row],[Columna4]]*DB$56/$CS$56)*$DA$55</f>
        <v>#DIV/0!</v>
      </c>
      <c r="DC64" s="292" t="e">
        <f>(Tabla241057[[#This Row],[Columna4]]*DC$56/$CS$56)*$DA$55</f>
        <v>#DIV/0!</v>
      </c>
      <c r="DD64" s="292" t="e">
        <f>(Tabla241057[[#This Row],[Columna4]]*DD$56/$CS$56)*$DA$55</f>
        <v>#DIV/0!</v>
      </c>
      <c r="DE64" s="292" t="e">
        <f>(Tabla241057[[#This Row],[Columna4]]*DE$56/$CS$56)*$DA$55</f>
        <v>#DIV/0!</v>
      </c>
      <c r="DF64" s="292" t="e">
        <f>(Tabla241057[[#This Row],[Columna4]]*DF$56/$CS$56)*$DA$55</f>
        <v>#DIV/0!</v>
      </c>
      <c r="DG64" s="292" t="e">
        <f>(Tabla241057[[#This Row],[Columna4]]*DG$56/$CS$56)*$DA$55</f>
        <v>#DIV/0!</v>
      </c>
      <c r="DH64" s="292" t="e">
        <f>(Tabla241057[[#This Row],[Columna4]]*DH$56/$CS$56)*$DA$55</f>
        <v>#DIV/0!</v>
      </c>
      <c r="DI64" s="292" t="e">
        <f>(Tabla241057[[#This Row],[Columna4]]*DI$56/$CS$56)*$DA$55</f>
        <v>#DIV/0!</v>
      </c>
      <c r="DJ64" s="292" t="e">
        <f>(Tabla241057[[#This Row],[Columna4]]*DJ$56/$CS$56)*$DA$55</f>
        <v>#DIV/0!</v>
      </c>
      <c r="DK64" s="292" t="e">
        <f>(Tabla241057[[#This Row],[Columna4]]*DK$56/$CS$56)*$DA$55</f>
        <v>#DIV/0!</v>
      </c>
      <c r="DL64" s="292" t="e">
        <f>(Tabla241057[[#This Row],[Columna4]]*DL$56/$CS$56)*$DA$55</f>
        <v>#DIV/0!</v>
      </c>
      <c r="DM64" s="292" t="e">
        <f>(Tabla241057[[#This Row],[Columna4]]*DM$56/$CS$56)*$DA$55</f>
        <v>#DIV/0!</v>
      </c>
      <c r="DO64" s="209" t="s">
        <v>127</v>
      </c>
      <c r="DP64" s="209" t="e">
        <f>SUM(DQ64:DQ66)</f>
        <v>#DIV/0!</v>
      </c>
      <c r="DQ64" s="208" t="e">
        <f>$X$61</f>
        <v>#DIV/0!</v>
      </c>
      <c r="DR64" s="95" t="str">
        <f>Tabla24[[#This Row],[Columna1]]</f>
        <v>C6</v>
      </c>
      <c r="DS64" s="292" t="e">
        <f>Tabla24105711[[#This Row],[Columna3]]/7</f>
        <v>#DIV/0!</v>
      </c>
      <c r="DT64" s="292" t="e">
        <f>Tabla24105711[[#This Row],[Columna4]]/4.2</f>
        <v>#DIV/0!</v>
      </c>
      <c r="DU64" s="292" t="e">
        <f>Tabla241057[[#This Row],[Columna16]]</f>
        <v>#DIV/0!</v>
      </c>
      <c r="DV64" s="292" t="e">
        <f>(Tabla24105711[[#This Row],[Columna4]]*DV$56/$DM$56)*$DU$55</f>
        <v>#DIV/0!</v>
      </c>
      <c r="DW64" s="292" t="e">
        <f>(Tabla24105711[[#This Row],[Columna4]]*DW$56/$DM$56)*$DU$55</f>
        <v>#DIV/0!</v>
      </c>
      <c r="DX64" s="292" t="e">
        <f>(Tabla24105711[[#This Row],[Columna4]]*DX$56/$DM$56)*$DU$55</f>
        <v>#DIV/0!</v>
      </c>
      <c r="DY64" s="292" t="e">
        <f>(Tabla24105711[[#This Row],[Columna4]]*DY$56/$DM$56)*$DU$55</f>
        <v>#DIV/0!</v>
      </c>
      <c r="DZ64" s="292" t="e">
        <f>(Tabla24105711[[#This Row],[Columna4]]*DZ$56/$DM$56)*$DU$55</f>
        <v>#DIV/0!</v>
      </c>
      <c r="EA64" s="292" t="e">
        <f>(Tabla24105711[[#This Row],[Columna4]]*EA$56/$DM$56)*$DU$55</f>
        <v>#DIV/0!</v>
      </c>
      <c r="EB64" s="292" t="e">
        <f>(Tabla24105711[[#This Row],[Columna4]]*EB$56/$DM$56)*$DU$55</f>
        <v>#DIV/0!</v>
      </c>
      <c r="EC64" s="292" t="e">
        <f>(Tabla24105711[[#This Row],[Columna4]]*EC$56/$DM$56)*$DU$55</f>
        <v>#DIV/0!</v>
      </c>
      <c r="ED64" s="292" t="e">
        <f>(Tabla24105711[[#This Row],[Columna4]]*ED$56/$DM$56)*$DU$55</f>
        <v>#DIV/0!</v>
      </c>
      <c r="EE64" s="292" t="e">
        <f>(Tabla24105711[[#This Row],[Columna4]]*EE$56/$DM$56)*$DU$55</f>
        <v>#DIV/0!</v>
      </c>
      <c r="EF64" s="292" t="e">
        <f>(Tabla24105711[[#This Row],[Columna4]]*EF$56/$DM$56)*$DU$55</f>
        <v>#DIV/0!</v>
      </c>
      <c r="EG64" s="292" t="e">
        <f>(Tabla24105711[[#This Row],[Columna4]]*EG$56/$DM$56)*$DU$55</f>
        <v>#DIV/0!</v>
      </c>
      <c r="EI64" s="255" t="s">
        <v>319</v>
      </c>
      <c r="EJ64" s="257" t="s">
        <v>320</v>
      </c>
      <c r="EK64" s="258">
        <f t="shared" ref="EK64:EV79" si="291">+EK239/EK$376</f>
        <v>0</v>
      </c>
      <c r="EL64" s="258">
        <f t="shared" si="291"/>
        <v>0</v>
      </c>
      <c r="EM64" s="258">
        <f t="shared" si="291"/>
        <v>0</v>
      </c>
      <c r="EN64" s="258">
        <f t="shared" si="291"/>
        <v>0</v>
      </c>
      <c r="EO64" s="258">
        <f t="shared" si="291"/>
        <v>0</v>
      </c>
      <c r="EP64" s="258">
        <f t="shared" si="291"/>
        <v>0</v>
      </c>
      <c r="EQ64" s="258">
        <f t="shared" si="291"/>
        <v>0</v>
      </c>
      <c r="ER64" s="258">
        <f t="shared" si="291"/>
        <v>0</v>
      </c>
      <c r="ES64" s="258">
        <f t="shared" si="291"/>
        <v>0</v>
      </c>
      <c r="ET64" s="258">
        <f t="shared" si="291"/>
        <v>0</v>
      </c>
      <c r="EU64" s="258">
        <f t="shared" si="291"/>
        <v>0</v>
      </c>
      <c r="EV64" s="258">
        <f t="shared" si="291"/>
        <v>0</v>
      </c>
      <c r="EW64" s="221">
        <f t="shared" si="197"/>
        <v>0</v>
      </c>
      <c r="EX64" s="123" t="e">
        <f t="shared" si="198"/>
        <v>#DIV/0!</v>
      </c>
      <c r="FA64" s="106" t="s">
        <v>321</v>
      </c>
      <c r="FB64" s="106"/>
      <c r="FC64" s="106"/>
      <c r="FD64" s="106"/>
      <c r="FE64" s="106"/>
      <c r="FF64" s="106"/>
      <c r="FG64" s="106"/>
      <c r="FH64" s="98" t="s">
        <v>13</v>
      </c>
      <c r="FI64" s="338">
        <v>0</v>
      </c>
      <c r="FJ64" s="100" t="str">
        <f>IF(FI64=0%,"No Calculado","Ajustado")</f>
        <v>No Calculado</v>
      </c>
      <c r="FK64" s="110"/>
      <c r="FL64" s="98" t="s">
        <v>14</v>
      </c>
      <c r="FM64" s="338">
        <v>0</v>
      </c>
      <c r="FN64" s="100" t="str">
        <f>IF(FM64=0%,"Ya Calculado","Mejorado")</f>
        <v>Ya Calculado</v>
      </c>
      <c r="GI64" s="40" t="s">
        <v>322</v>
      </c>
      <c r="GJ64" s="41">
        <v>0</v>
      </c>
      <c r="GK64" s="42">
        <f t="shared" si="249"/>
        <v>0</v>
      </c>
      <c r="GL64" s="43">
        <f t="shared" si="250"/>
        <v>0</v>
      </c>
      <c r="GM64" s="44">
        <v>1</v>
      </c>
      <c r="GN64" s="343">
        <v>0</v>
      </c>
      <c r="GO64" s="8"/>
      <c r="GR64" s="145"/>
      <c r="GS64" s="344">
        <v>45170</v>
      </c>
      <c r="GT64" s="147"/>
      <c r="GU64" s="145"/>
      <c r="GV64" s="148"/>
      <c r="GW64" s="145"/>
      <c r="GX64" s="148"/>
      <c r="GY64" s="145"/>
      <c r="GZ64" s="148"/>
      <c r="HA64" s="145"/>
      <c r="HB64" s="148"/>
      <c r="HC64" s="145"/>
      <c r="HD64" s="148"/>
      <c r="HE64" s="145"/>
      <c r="HF64" s="148"/>
      <c r="HG64" s="145"/>
      <c r="HH64" s="148"/>
      <c r="HI64" s="145"/>
      <c r="HJ64" s="148"/>
      <c r="HK64" s="145"/>
      <c r="HL64" s="148"/>
      <c r="HM64" s="145"/>
      <c r="HN64" s="148"/>
      <c r="HO64" s="145"/>
      <c r="HP64" s="148"/>
      <c r="HQ64" s="145"/>
      <c r="HR64" s="150"/>
    </row>
    <row r="65" spans="18:226" ht="14.4" customHeight="1" x14ac:dyDescent="0.3">
      <c r="R65" s="225">
        <f t="shared" si="268"/>
        <v>0</v>
      </c>
      <c r="S65" s="225">
        <f t="shared" si="269"/>
        <v>0</v>
      </c>
      <c r="T65" s="225">
        <f t="shared" si="270"/>
        <v>0</v>
      </c>
      <c r="U65" s="225">
        <f t="shared" si="271"/>
        <v>0</v>
      </c>
      <c r="V65" s="226" t="s">
        <v>589</v>
      </c>
      <c r="W65" s="160">
        <f t="shared" si="272"/>
        <v>0</v>
      </c>
      <c r="X65" s="227" t="e">
        <f t="shared" si="265"/>
        <v>#DIV/0!</v>
      </c>
      <c r="Y65" s="228"/>
      <c r="Z65" s="228"/>
      <c r="AA65" s="332">
        <v>0</v>
      </c>
      <c r="AB65" s="335">
        <v>0</v>
      </c>
      <c r="AC65" s="163"/>
      <c r="AM65" s="209"/>
      <c r="AN65" s="209"/>
      <c r="AO65" s="208" t="e">
        <f>$X$62</f>
        <v>#DIV/0!</v>
      </c>
      <c r="AP65" s="95" t="str">
        <f t="shared" si="275"/>
        <v>C7</v>
      </c>
      <c r="AQ65" s="292">
        <f>Tabla24[[#This Row],[Columna3]]/7</f>
        <v>0</v>
      </c>
      <c r="AR65" s="292">
        <f>Tabla24[[#This Row],[Columna4]]/4.2</f>
        <v>0</v>
      </c>
      <c r="AS65" s="292">
        <f t="shared" si="276"/>
        <v>0</v>
      </c>
      <c r="AT65" s="292">
        <f t="shared" si="277"/>
        <v>0</v>
      </c>
      <c r="AU65" s="292">
        <f t="shared" si="278"/>
        <v>0</v>
      </c>
      <c r="AV65" s="292">
        <f t="shared" si="279"/>
        <v>0</v>
      </c>
      <c r="AW65" s="292">
        <f t="shared" si="280"/>
        <v>0</v>
      </c>
      <c r="AX65" s="292">
        <f t="shared" si="281"/>
        <v>0</v>
      </c>
      <c r="AY65" s="292">
        <f t="shared" si="282"/>
        <v>0</v>
      </c>
      <c r="AZ65" s="292">
        <f t="shared" si="283"/>
        <v>0</v>
      </c>
      <c r="BA65" s="292">
        <f t="shared" si="284"/>
        <v>0</v>
      </c>
      <c r="BB65" s="292">
        <f t="shared" si="285"/>
        <v>0</v>
      </c>
      <c r="BC65" s="292">
        <f t="shared" si="286"/>
        <v>0</v>
      </c>
      <c r="BD65" s="292">
        <f t="shared" si="287"/>
        <v>0</v>
      </c>
      <c r="BE65" s="292">
        <f t="shared" si="288"/>
        <v>0</v>
      </c>
      <c r="BG65" s="209"/>
      <c r="BH65" s="209"/>
      <c r="BI65" s="208" t="e">
        <f>$X$62</f>
        <v>#DIV/0!</v>
      </c>
      <c r="BJ65" s="95" t="str">
        <f>Tabla24[[#This Row],[Columna1]]</f>
        <v>C7</v>
      </c>
      <c r="BK65" s="292">
        <f>Tabla2410[[#This Row],[Columna3]]/7</f>
        <v>0</v>
      </c>
      <c r="BL65" s="292">
        <f>Tabla2410[[#This Row],[Columna4]]/4.2</f>
        <v>0</v>
      </c>
      <c r="BM65" s="292">
        <f>Tabla24[[#This Row],[Columna16]]</f>
        <v>0</v>
      </c>
      <c r="BN65" s="292" t="e">
        <f>(Tabla2410[[#This Row],[Columna4]]*BN$56/$BE$56)*$BM$55</f>
        <v>#DIV/0!</v>
      </c>
      <c r="BO65" s="292" t="e">
        <f>(Tabla2410[[#This Row],[Columna4]]*BO$56/$BE$56)*$BM$55</f>
        <v>#DIV/0!</v>
      </c>
      <c r="BP65" s="292" t="e">
        <f>(Tabla2410[[#This Row],[Columna4]]*BP$56/$BE$56)*$BM$55</f>
        <v>#DIV/0!</v>
      </c>
      <c r="BQ65" s="292" t="e">
        <f>(Tabla2410[[#This Row],[Columna4]]*BQ$56/$BE$56)*$BM$55</f>
        <v>#DIV/0!</v>
      </c>
      <c r="BR65" s="292" t="e">
        <f>(Tabla2410[[#This Row],[Columna4]]*BR$56/$BE$56)*$BM$55</f>
        <v>#DIV/0!</v>
      </c>
      <c r="BS65" s="292" t="e">
        <f>(Tabla2410[[#This Row],[Columna4]]*BS$56/$BE$56)*$BM$55</f>
        <v>#DIV/0!</v>
      </c>
      <c r="BT65" s="292" t="e">
        <f>(Tabla2410[[#This Row],[Columna4]]*BT$56/$BE$56)*$BM$55</f>
        <v>#DIV/0!</v>
      </c>
      <c r="BU65" s="292" t="e">
        <f>(Tabla2410[[#This Row],[Columna4]]*BU$56/$BE$56)*$BM$55</f>
        <v>#DIV/0!</v>
      </c>
      <c r="BV65" s="292" t="e">
        <f>(Tabla2410[[#This Row],[Columna4]]*BV$56/$BE$56)*$BM$55</f>
        <v>#DIV/0!</v>
      </c>
      <c r="BW65" s="292" t="e">
        <f>(Tabla2410[[#This Row],[Columna4]]*BW$56/$BE$56)*$BM$55</f>
        <v>#DIV/0!</v>
      </c>
      <c r="BX65" s="292" t="e">
        <f>(Tabla2410[[#This Row],[Columna4]]*BX$56/$BE$56)*$BM$55</f>
        <v>#DIV/0!</v>
      </c>
      <c r="BY65" s="292" t="e">
        <f>(Tabla2410[[#This Row],[Columna4]]*BY$56/$BE$56)*$BM$55</f>
        <v>#DIV/0!</v>
      </c>
      <c r="CA65" s="209"/>
      <c r="CB65" s="209"/>
      <c r="CC65" s="208" t="e">
        <f>$X$62</f>
        <v>#DIV/0!</v>
      </c>
      <c r="CD65" s="95" t="str">
        <f>Tabla24[[#This Row],[Columna1]]</f>
        <v>C7</v>
      </c>
      <c r="CE65" s="292" t="e">
        <f>Tabla24105[[#This Row],[Columna3]]/7</f>
        <v>#DIV/0!</v>
      </c>
      <c r="CF65" s="292" t="e">
        <f>Tabla24105[[#This Row],[Columna4]]/4.2</f>
        <v>#DIV/0!</v>
      </c>
      <c r="CG65" s="292" t="e">
        <f>Tabla2410[[#This Row],[Columna16]]</f>
        <v>#DIV/0!</v>
      </c>
      <c r="CH65" s="292" t="e">
        <f>(Tabla24105[[#This Row],[Columna4]]*CH$56/$BY$56)*$CG$55</f>
        <v>#DIV/0!</v>
      </c>
      <c r="CI65" s="292" t="e">
        <f>(Tabla24105[[#This Row],[Columna4]]*CI$56/$BY$56)*$CG$55</f>
        <v>#DIV/0!</v>
      </c>
      <c r="CJ65" s="292" t="e">
        <f>(Tabla24105[[#This Row],[Columna4]]*CJ$56/$BY$56)*$CG$55</f>
        <v>#DIV/0!</v>
      </c>
      <c r="CK65" s="292" t="e">
        <f>(Tabla24105[[#This Row],[Columna4]]*CK$56/$BY$56)*$CG$55</f>
        <v>#DIV/0!</v>
      </c>
      <c r="CL65" s="292" t="e">
        <f>(Tabla24105[[#This Row],[Columna4]]*CL$56/$BY$56)*$CG$55</f>
        <v>#DIV/0!</v>
      </c>
      <c r="CM65" s="292" t="e">
        <f>(Tabla24105[[#This Row],[Columna4]]*CM$56/$BY$56)*$CG$55</f>
        <v>#DIV/0!</v>
      </c>
      <c r="CN65" s="292" t="e">
        <f>(Tabla24105[[#This Row],[Columna4]]*CN$56/$BY$56)*$CG$55</f>
        <v>#DIV/0!</v>
      </c>
      <c r="CO65" s="292" t="e">
        <f>(Tabla24105[[#This Row],[Columna4]]*CO$56/$BY$56)*$CG$55</f>
        <v>#DIV/0!</v>
      </c>
      <c r="CP65" s="292" t="e">
        <f>(Tabla24105[[#This Row],[Columna4]]*CP$56/$BY$56)*$CG$55</f>
        <v>#DIV/0!</v>
      </c>
      <c r="CQ65" s="292" t="e">
        <f>(Tabla24105[[#This Row],[Columna4]]*CQ$56/$BY$56)*$CG$55</f>
        <v>#DIV/0!</v>
      </c>
      <c r="CR65" s="292" t="e">
        <f>(Tabla24105[[#This Row],[Columna4]]*CR$56/$BY$56)*$CG$55</f>
        <v>#DIV/0!</v>
      </c>
      <c r="CS65" s="292" t="e">
        <f>(Tabla24105[[#This Row],[Columna4]]*CS$56/$BY$56)*$CG$55</f>
        <v>#DIV/0!</v>
      </c>
      <c r="CU65" s="209"/>
      <c r="CV65" s="209"/>
      <c r="CW65" s="208" t="e">
        <f>$X$62</f>
        <v>#DIV/0!</v>
      </c>
      <c r="CX65" s="95" t="str">
        <f>Tabla24[[#This Row],[Columna1]]</f>
        <v>C7</v>
      </c>
      <c r="CY65" s="292" t="e">
        <f>Tabla241057[[#This Row],[Columna3]]/7</f>
        <v>#DIV/0!</v>
      </c>
      <c r="CZ65" s="292" t="e">
        <f>Tabla241057[[#This Row],[Columna4]]/4.2</f>
        <v>#DIV/0!</v>
      </c>
      <c r="DA65" s="292" t="e">
        <f>Tabla24105[[#This Row],[Columna16]]</f>
        <v>#DIV/0!</v>
      </c>
      <c r="DB65" s="292" t="e">
        <f>(Tabla241057[[#This Row],[Columna4]]*DB$56/$CS$56)*$DA$55</f>
        <v>#DIV/0!</v>
      </c>
      <c r="DC65" s="292" t="e">
        <f>(Tabla241057[[#This Row],[Columna4]]*DC$56/$CS$56)*$DA$55</f>
        <v>#DIV/0!</v>
      </c>
      <c r="DD65" s="292" t="e">
        <f>(Tabla241057[[#This Row],[Columna4]]*DD$56/$CS$56)*$DA$55</f>
        <v>#DIV/0!</v>
      </c>
      <c r="DE65" s="292" t="e">
        <f>(Tabla241057[[#This Row],[Columna4]]*DE$56/$CS$56)*$DA$55</f>
        <v>#DIV/0!</v>
      </c>
      <c r="DF65" s="292" t="e">
        <f>(Tabla241057[[#This Row],[Columna4]]*DF$56/$CS$56)*$DA$55</f>
        <v>#DIV/0!</v>
      </c>
      <c r="DG65" s="292" t="e">
        <f>(Tabla241057[[#This Row],[Columna4]]*DG$56/$CS$56)*$DA$55</f>
        <v>#DIV/0!</v>
      </c>
      <c r="DH65" s="292" t="e">
        <f>(Tabla241057[[#This Row],[Columna4]]*DH$56/$CS$56)*$DA$55</f>
        <v>#DIV/0!</v>
      </c>
      <c r="DI65" s="292" t="e">
        <f>(Tabla241057[[#This Row],[Columna4]]*DI$56/$CS$56)*$DA$55</f>
        <v>#DIV/0!</v>
      </c>
      <c r="DJ65" s="292" t="e">
        <f>(Tabla241057[[#This Row],[Columna4]]*DJ$56/$CS$56)*$DA$55</f>
        <v>#DIV/0!</v>
      </c>
      <c r="DK65" s="292" t="e">
        <f>(Tabla241057[[#This Row],[Columna4]]*DK$56/$CS$56)*$DA$55</f>
        <v>#DIV/0!</v>
      </c>
      <c r="DL65" s="292" t="e">
        <f>(Tabla241057[[#This Row],[Columna4]]*DL$56/$CS$56)*$DA$55</f>
        <v>#DIV/0!</v>
      </c>
      <c r="DM65" s="292" t="e">
        <f>(Tabla241057[[#This Row],[Columna4]]*DM$56/$CS$56)*$DA$55</f>
        <v>#DIV/0!</v>
      </c>
      <c r="DO65" s="209"/>
      <c r="DP65" s="209"/>
      <c r="DQ65" s="208" t="e">
        <f>$X$62</f>
        <v>#DIV/0!</v>
      </c>
      <c r="DR65" s="95" t="str">
        <f>Tabla24[[#This Row],[Columna1]]</f>
        <v>C7</v>
      </c>
      <c r="DS65" s="292" t="e">
        <f>Tabla24105711[[#This Row],[Columna3]]/7</f>
        <v>#DIV/0!</v>
      </c>
      <c r="DT65" s="292" t="e">
        <f>Tabla24105711[[#This Row],[Columna4]]/4.2</f>
        <v>#DIV/0!</v>
      </c>
      <c r="DU65" s="292" t="e">
        <f>Tabla241057[[#This Row],[Columna16]]</f>
        <v>#DIV/0!</v>
      </c>
      <c r="DV65" s="292" t="e">
        <f>(Tabla24105711[[#This Row],[Columna4]]*DV$56/$DM$56)*$DU$55</f>
        <v>#DIV/0!</v>
      </c>
      <c r="DW65" s="292" t="e">
        <f>(Tabla24105711[[#This Row],[Columna4]]*DW$56/$DM$56)*$DU$55</f>
        <v>#DIV/0!</v>
      </c>
      <c r="DX65" s="292" t="e">
        <f>(Tabla24105711[[#This Row],[Columna4]]*DX$56/$DM$56)*$DU$55</f>
        <v>#DIV/0!</v>
      </c>
      <c r="DY65" s="292" t="e">
        <f>(Tabla24105711[[#This Row],[Columna4]]*DY$56/$DM$56)*$DU$55</f>
        <v>#DIV/0!</v>
      </c>
      <c r="DZ65" s="292" t="e">
        <f>(Tabla24105711[[#This Row],[Columna4]]*DZ$56/$DM$56)*$DU$55</f>
        <v>#DIV/0!</v>
      </c>
      <c r="EA65" s="292" t="e">
        <f>(Tabla24105711[[#This Row],[Columna4]]*EA$56/$DM$56)*$DU$55</f>
        <v>#DIV/0!</v>
      </c>
      <c r="EB65" s="292" t="e">
        <f>(Tabla24105711[[#This Row],[Columna4]]*EB$56/$DM$56)*$DU$55</f>
        <v>#DIV/0!</v>
      </c>
      <c r="EC65" s="292" t="e">
        <f>(Tabla24105711[[#This Row],[Columna4]]*EC$56/$DM$56)*$DU$55</f>
        <v>#DIV/0!</v>
      </c>
      <c r="ED65" s="292" t="e">
        <f>(Tabla24105711[[#This Row],[Columna4]]*ED$56/$DM$56)*$DU$55</f>
        <v>#DIV/0!</v>
      </c>
      <c r="EE65" s="292" t="e">
        <f>(Tabla24105711[[#This Row],[Columna4]]*EE$56/$DM$56)*$DU$55</f>
        <v>#DIV/0!</v>
      </c>
      <c r="EF65" s="292" t="e">
        <f>(Tabla24105711[[#This Row],[Columna4]]*EF$56/$DM$56)*$DU$55</f>
        <v>#DIV/0!</v>
      </c>
      <c r="EG65" s="292" t="e">
        <f>(Tabla24105711[[#This Row],[Columna4]]*EG$56/$DM$56)*$DU$55</f>
        <v>#DIV/0!</v>
      </c>
      <c r="EI65" s="255" t="s">
        <v>323</v>
      </c>
      <c r="EJ65" s="257" t="s">
        <v>324</v>
      </c>
      <c r="EK65" s="258">
        <f t="shared" si="291"/>
        <v>0</v>
      </c>
      <c r="EL65" s="258">
        <f t="shared" si="291"/>
        <v>0</v>
      </c>
      <c r="EM65" s="258">
        <f t="shared" si="291"/>
        <v>0</v>
      </c>
      <c r="EN65" s="258">
        <f t="shared" si="291"/>
        <v>0</v>
      </c>
      <c r="EO65" s="258">
        <f t="shared" si="291"/>
        <v>0</v>
      </c>
      <c r="EP65" s="258">
        <f t="shared" si="291"/>
        <v>0</v>
      </c>
      <c r="EQ65" s="258">
        <f t="shared" si="291"/>
        <v>0</v>
      </c>
      <c r="ER65" s="258">
        <f t="shared" si="291"/>
        <v>0</v>
      </c>
      <c r="ES65" s="258">
        <f t="shared" si="291"/>
        <v>0</v>
      </c>
      <c r="ET65" s="258">
        <f t="shared" si="291"/>
        <v>0</v>
      </c>
      <c r="EU65" s="258">
        <f t="shared" si="291"/>
        <v>0</v>
      </c>
      <c r="EV65" s="258">
        <f t="shared" si="291"/>
        <v>0</v>
      </c>
      <c r="EW65" s="221">
        <f t="shared" si="197"/>
        <v>0</v>
      </c>
      <c r="EX65" s="123" t="e">
        <f t="shared" si="198"/>
        <v>#DIV/0!</v>
      </c>
      <c r="FA65" s="106"/>
      <c r="FB65" s="106"/>
      <c r="FC65" s="106"/>
      <c r="FD65" s="106"/>
      <c r="FE65" s="106"/>
      <c r="FF65" s="106"/>
      <c r="FG65" s="106"/>
      <c r="FH65" s="98" t="s">
        <v>18</v>
      </c>
      <c r="FI65" s="338">
        <v>0</v>
      </c>
      <c r="FJ65" s="100" t="str">
        <f>IF(FI65=0%,"No Incluido","Adaptado")</f>
        <v>No Incluido</v>
      </c>
      <c r="FK65" s="110"/>
      <c r="FL65" s="98" t="s">
        <v>19</v>
      </c>
      <c r="FM65" s="338">
        <v>0</v>
      </c>
      <c r="FN65" s="100" t="str">
        <f>IF(FM65=0%,"No Incluido","Adaptado")</f>
        <v>No Incluido</v>
      </c>
      <c r="GI65" s="40" t="s">
        <v>325</v>
      </c>
      <c r="GJ65" s="41">
        <v>0</v>
      </c>
      <c r="GK65" s="42">
        <f t="shared" si="249"/>
        <v>0</v>
      </c>
      <c r="GL65" s="43">
        <f t="shared" si="250"/>
        <v>0</v>
      </c>
      <c r="GM65" s="44">
        <v>1</v>
      </c>
      <c r="GN65" s="343">
        <v>0</v>
      </c>
      <c r="GO65" s="8"/>
      <c r="GR65" s="145"/>
      <c r="GS65" s="344">
        <v>45200</v>
      </c>
      <c r="GT65" s="147"/>
      <c r="GU65" s="145"/>
      <c r="GV65" s="148"/>
      <c r="GW65" s="145"/>
      <c r="GX65" s="148"/>
      <c r="GY65" s="145"/>
      <c r="GZ65" s="148"/>
      <c r="HA65" s="145"/>
      <c r="HB65" s="148"/>
      <c r="HC65" s="145"/>
      <c r="HD65" s="148"/>
      <c r="HE65" s="145"/>
      <c r="HF65" s="148"/>
      <c r="HG65" s="145"/>
      <c r="HH65" s="148"/>
      <c r="HI65" s="145"/>
      <c r="HJ65" s="148"/>
      <c r="HK65" s="145"/>
      <c r="HL65" s="148"/>
      <c r="HM65" s="145"/>
      <c r="HN65" s="148"/>
      <c r="HO65" s="145"/>
      <c r="HP65" s="148"/>
      <c r="HQ65" s="145"/>
      <c r="HR65" s="150"/>
    </row>
    <row r="66" spans="18:226" ht="14.4" customHeight="1" x14ac:dyDescent="0.3">
      <c r="R66" s="225">
        <f t="shared" si="268"/>
        <v>0</v>
      </c>
      <c r="S66" s="225">
        <f t="shared" si="269"/>
        <v>0</v>
      </c>
      <c r="T66" s="225">
        <f t="shared" si="270"/>
        <v>0</v>
      </c>
      <c r="U66" s="225">
        <f t="shared" si="271"/>
        <v>0</v>
      </c>
      <c r="V66" s="226" t="s">
        <v>590</v>
      </c>
      <c r="W66" s="160">
        <f t="shared" si="272"/>
        <v>0</v>
      </c>
      <c r="X66" s="227" t="e">
        <f t="shared" si="265"/>
        <v>#DIV/0!</v>
      </c>
      <c r="Y66" s="228"/>
      <c r="Z66" s="228"/>
      <c r="AA66" s="332">
        <v>0</v>
      </c>
      <c r="AB66" s="335">
        <v>0</v>
      </c>
      <c r="AC66" s="163"/>
      <c r="AM66" s="209"/>
      <c r="AN66" s="209"/>
      <c r="AO66" s="208" t="e">
        <f>$X$63</f>
        <v>#DIV/0!</v>
      </c>
      <c r="AP66" s="95" t="str">
        <f t="shared" si="275"/>
        <v>C8</v>
      </c>
      <c r="AQ66" s="292">
        <f>Tabla24[[#This Row],[Columna3]]/7</f>
        <v>0</v>
      </c>
      <c r="AR66" s="292">
        <f>Tabla24[[#This Row],[Columna4]]/4.2</f>
        <v>0</v>
      </c>
      <c r="AS66" s="292">
        <f t="shared" si="276"/>
        <v>0</v>
      </c>
      <c r="AT66" s="292">
        <f t="shared" si="277"/>
        <v>0</v>
      </c>
      <c r="AU66" s="292">
        <f t="shared" si="278"/>
        <v>0</v>
      </c>
      <c r="AV66" s="292">
        <f t="shared" si="279"/>
        <v>0</v>
      </c>
      <c r="AW66" s="292">
        <f t="shared" si="280"/>
        <v>0</v>
      </c>
      <c r="AX66" s="292">
        <f t="shared" si="281"/>
        <v>0</v>
      </c>
      <c r="AY66" s="292">
        <f t="shared" si="282"/>
        <v>0</v>
      </c>
      <c r="AZ66" s="292">
        <f t="shared" si="283"/>
        <v>0</v>
      </c>
      <c r="BA66" s="292">
        <f t="shared" si="284"/>
        <v>0</v>
      </c>
      <c r="BB66" s="292">
        <f t="shared" si="285"/>
        <v>0</v>
      </c>
      <c r="BC66" s="292">
        <f t="shared" si="286"/>
        <v>0</v>
      </c>
      <c r="BD66" s="292">
        <f t="shared" si="287"/>
        <v>0</v>
      </c>
      <c r="BE66" s="292">
        <f t="shared" si="288"/>
        <v>0</v>
      </c>
      <c r="BG66" s="209"/>
      <c r="BH66" s="209"/>
      <c r="BI66" s="208" t="e">
        <f>$X$63</f>
        <v>#DIV/0!</v>
      </c>
      <c r="BJ66" s="95" t="str">
        <f>Tabla24[[#This Row],[Columna1]]</f>
        <v>C8</v>
      </c>
      <c r="BK66" s="292">
        <f>Tabla2410[[#This Row],[Columna3]]/7</f>
        <v>0</v>
      </c>
      <c r="BL66" s="292">
        <f>Tabla2410[[#This Row],[Columna4]]/4.2</f>
        <v>0</v>
      </c>
      <c r="BM66" s="292">
        <f>Tabla24[[#This Row],[Columna16]]</f>
        <v>0</v>
      </c>
      <c r="BN66" s="292" t="e">
        <f>(Tabla2410[[#This Row],[Columna4]]*BN$56/$BE$56)*$BM$55</f>
        <v>#DIV/0!</v>
      </c>
      <c r="BO66" s="292" t="e">
        <f>(Tabla2410[[#This Row],[Columna4]]*BO$56/$BE$56)*$BM$55</f>
        <v>#DIV/0!</v>
      </c>
      <c r="BP66" s="292" t="e">
        <f>(Tabla2410[[#This Row],[Columna4]]*BP$56/$BE$56)*$BM$55</f>
        <v>#DIV/0!</v>
      </c>
      <c r="BQ66" s="292" t="e">
        <f>(Tabla2410[[#This Row],[Columna4]]*BQ$56/$BE$56)*$BM$55</f>
        <v>#DIV/0!</v>
      </c>
      <c r="BR66" s="292" t="e">
        <f>(Tabla2410[[#This Row],[Columna4]]*BR$56/$BE$56)*$BM$55</f>
        <v>#DIV/0!</v>
      </c>
      <c r="BS66" s="292" t="e">
        <f>(Tabla2410[[#This Row],[Columna4]]*BS$56/$BE$56)*$BM$55</f>
        <v>#DIV/0!</v>
      </c>
      <c r="BT66" s="292" t="e">
        <f>(Tabla2410[[#This Row],[Columna4]]*BT$56/$BE$56)*$BM$55</f>
        <v>#DIV/0!</v>
      </c>
      <c r="BU66" s="292" t="e">
        <f>(Tabla2410[[#This Row],[Columna4]]*BU$56/$BE$56)*$BM$55</f>
        <v>#DIV/0!</v>
      </c>
      <c r="BV66" s="292" t="e">
        <f>(Tabla2410[[#This Row],[Columna4]]*BV$56/$BE$56)*$BM$55</f>
        <v>#DIV/0!</v>
      </c>
      <c r="BW66" s="292" t="e">
        <f>(Tabla2410[[#This Row],[Columna4]]*BW$56/$BE$56)*$BM$55</f>
        <v>#DIV/0!</v>
      </c>
      <c r="BX66" s="292" t="e">
        <f>(Tabla2410[[#This Row],[Columna4]]*BX$56/$BE$56)*$BM$55</f>
        <v>#DIV/0!</v>
      </c>
      <c r="BY66" s="292" t="e">
        <f>(Tabla2410[[#This Row],[Columna4]]*BY$56/$BE$56)*$BM$55</f>
        <v>#DIV/0!</v>
      </c>
      <c r="CA66" s="209"/>
      <c r="CB66" s="209"/>
      <c r="CC66" s="208" t="e">
        <f>$X$63</f>
        <v>#DIV/0!</v>
      </c>
      <c r="CD66" s="95" t="str">
        <f>Tabla24[[#This Row],[Columna1]]</f>
        <v>C8</v>
      </c>
      <c r="CE66" s="292" t="e">
        <f>Tabla24105[[#This Row],[Columna3]]/7</f>
        <v>#DIV/0!</v>
      </c>
      <c r="CF66" s="292" t="e">
        <f>Tabla24105[[#This Row],[Columna4]]/4.2</f>
        <v>#DIV/0!</v>
      </c>
      <c r="CG66" s="292" t="e">
        <f>Tabla2410[[#This Row],[Columna16]]</f>
        <v>#DIV/0!</v>
      </c>
      <c r="CH66" s="292" t="e">
        <f>(Tabla24105[[#This Row],[Columna4]]*CH$56/$BY$56)*$CG$55</f>
        <v>#DIV/0!</v>
      </c>
      <c r="CI66" s="292" t="e">
        <f>(Tabla24105[[#This Row],[Columna4]]*CI$56/$BY$56)*$CG$55</f>
        <v>#DIV/0!</v>
      </c>
      <c r="CJ66" s="292" t="e">
        <f>(Tabla24105[[#This Row],[Columna4]]*CJ$56/$BY$56)*$CG$55</f>
        <v>#DIV/0!</v>
      </c>
      <c r="CK66" s="292" t="e">
        <f>(Tabla24105[[#This Row],[Columna4]]*CK$56/$BY$56)*$CG$55</f>
        <v>#DIV/0!</v>
      </c>
      <c r="CL66" s="292" t="e">
        <f>(Tabla24105[[#This Row],[Columna4]]*CL$56/$BY$56)*$CG$55</f>
        <v>#DIV/0!</v>
      </c>
      <c r="CM66" s="292" t="e">
        <f>(Tabla24105[[#This Row],[Columna4]]*CM$56/$BY$56)*$CG$55</f>
        <v>#DIV/0!</v>
      </c>
      <c r="CN66" s="292" t="e">
        <f>(Tabla24105[[#This Row],[Columna4]]*CN$56/$BY$56)*$CG$55</f>
        <v>#DIV/0!</v>
      </c>
      <c r="CO66" s="292" t="e">
        <f>(Tabla24105[[#This Row],[Columna4]]*CO$56/$BY$56)*$CG$55</f>
        <v>#DIV/0!</v>
      </c>
      <c r="CP66" s="292" t="e">
        <f>(Tabla24105[[#This Row],[Columna4]]*CP$56/$BY$56)*$CG$55</f>
        <v>#DIV/0!</v>
      </c>
      <c r="CQ66" s="292" t="e">
        <f>(Tabla24105[[#This Row],[Columna4]]*CQ$56/$BY$56)*$CG$55</f>
        <v>#DIV/0!</v>
      </c>
      <c r="CR66" s="292" t="e">
        <f>(Tabla24105[[#This Row],[Columna4]]*CR$56/$BY$56)*$CG$55</f>
        <v>#DIV/0!</v>
      </c>
      <c r="CS66" s="292" t="e">
        <f>(Tabla24105[[#This Row],[Columna4]]*CS$56/$BY$56)*$CG$55</f>
        <v>#DIV/0!</v>
      </c>
      <c r="CU66" s="209"/>
      <c r="CV66" s="209"/>
      <c r="CW66" s="208" t="e">
        <f>$X$63</f>
        <v>#DIV/0!</v>
      </c>
      <c r="CX66" s="95" t="str">
        <f>Tabla24[[#This Row],[Columna1]]</f>
        <v>C8</v>
      </c>
      <c r="CY66" s="292" t="e">
        <f>Tabla241057[[#This Row],[Columna3]]/7</f>
        <v>#DIV/0!</v>
      </c>
      <c r="CZ66" s="292" t="e">
        <f>Tabla241057[[#This Row],[Columna4]]/4.2</f>
        <v>#DIV/0!</v>
      </c>
      <c r="DA66" s="292" t="e">
        <f>Tabla24105[[#This Row],[Columna16]]</f>
        <v>#DIV/0!</v>
      </c>
      <c r="DB66" s="292" t="e">
        <f>(Tabla241057[[#This Row],[Columna4]]*DB$56/$CS$56)*$DA$55</f>
        <v>#DIV/0!</v>
      </c>
      <c r="DC66" s="292" t="e">
        <f>(Tabla241057[[#This Row],[Columna4]]*DC$56/$CS$56)*$DA$55</f>
        <v>#DIV/0!</v>
      </c>
      <c r="DD66" s="292" t="e">
        <f>(Tabla241057[[#This Row],[Columna4]]*DD$56/$CS$56)*$DA$55</f>
        <v>#DIV/0!</v>
      </c>
      <c r="DE66" s="292" t="e">
        <f>(Tabla241057[[#This Row],[Columna4]]*DE$56/$CS$56)*$DA$55</f>
        <v>#DIV/0!</v>
      </c>
      <c r="DF66" s="292" t="e">
        <f>(Tabla241057[[#This Row],[Columna4]]*DF$56/$CS$56)*$DA$55</f>
        <v>#DIV/0!</v>
      </c>
      <c r="DG66" s="292" t="e">
        <f>(Tabla241057[[#This Row],[Columna4]]*DG$56/$CS$56)*$DA$55</f>
        <v>#DIV/0!</v>
      </c>
      <c r="DH66" s="292" t="e">
        <f>(Tabla241057[[#This Row],[Columna4]]*DH$56/$CS$56)*$DA$55</f>
        <v>#DIV/0!</v>
      </c>
      <c r="DI66" s="292" t="e">
        <f>(Tabla241057[[#This Row],[Columna4]]*DI$56/$CS$56)*$DA$55</f>
        <v>#DIV/0!</v>
      </c>
      <c r="DJ66" s="292" t="e">
        <f>(Tabla241057[[#This Row],[Columna4]]*DJ$56/$CS$56)*$DA$55</f>
        <v>#DIV/0!</v>
      </c>
      <c r="DK66" s="292" t="e">
        <f>(Tabla241057[[#This Row],[Columna4]]*DK$56/$CS$56)*$DA$55</f>
        <v>#DIV/0!</v>
      </c>
      <c r="DL66" s="292" t="e">
        <f>(Tabla241057[[#This Row],[Columna4]]*DL$56/$CS$56)*$DA$55</f>
        <v>#DIV/0!</v>
      </c>
      <c r="DM66" s="292" t="e">
        <f>(Tabla241057[[#This Row],[Columna4]]*DM$56/$CS$56)*$DA$55</f>
        <v>#DIV/0!</v>
      </c>
      <c r="DO66" s="209"/>
      <c r="DP66" s="209"/>
      <c r="DQ66" s="208" t="e">
        <f>$X$63</f>
        <v>#DIV/0!</v>
      </c>
      <c r="DR66" s="95" t="str">
        <f>Tabla24[[#This Row],[Columna1]]</f>
        <v>C8</v>
      </c>
      <c r="DS66" s="292" t="e">
        <f>Tabla24105711[[#This Row],[Columna3]]/7</f>
        <v>#DIV/0!</v>
      </c>
      <c r="DT66" s="292" t="e">
        <f>Tabla24105711[[#This Row],[Columna4]]/4.2</f>
        <v>#DIV/0!</v>
      </c>
      <c r="DU66" s="292" t="e">
        <f>Tabla241057[[#This Row],[Columna16]]</f>
        <v>#DIV/0!</v>
      </c>
      <c r="DV66" s="292" t="e">
        <f>(Tabla24105711[[#This Row],[Columna4]]*DV$56/$DM$56)*$DU$55</f>
        <v>#DIV/0!</v>
      </c>
      <c r="DW66" s="292" t="e">
        <f>(Tabla24105711[[#This Row],[Columna4]]*DW$56/$DM$56)*$DU$55</f>
        <v>#DIV/0!</v>
      </c>
      <c r="DX66" s="292" t="e">
        <f>(Tabla24105711[[#This Row],[Columna4]]*DX$56/$DM$56)*$DU$55</f>
        <v>#DIV/0!</v>
      </c>
      <c r="DY66" s="292" t="e">
        <f>(Tabla24105711[[#This Row],[Columna4]]*DY$56/$DM$56)*$DU$55</f>
        <v>#DIV/0!</v>
      </c>
      <c r="DZ66" s="292" t="e">
        <f>(Tabla24105711[[#This Row],[Columna4]]*DZ$56/$DM$56)*$DU$55</f>
        <v>#DIV/0!</v>
      </c>
      <c r="EA66" s="292" t="e">
        <f>(Tabla24105711[[#This Row],[Columna4]]*EA$56/$DM$56)*$DU$55</f>
        <v>#DIV/0!</v>
      </c>
      <c r="EB66" s="292" t="e">
        <f>(Tabla24105711[[#This Row],[Columna4]]*EB$56/$DM$56)*$DU$55</f>
        <v>#DIV/0!</v>
      </c>
      <c r="EC66" s="292" t="e">
        <f>(Tabla24105711[[#This Row],[Columna4]]*EC$56/$DM$56)*$DU$55</f>
        <v>#DIV/0!</v>
      </c>
      <c r="ED66" s="292" t="e">
        <f>(Tabla24105711[[#This Row],[Columna4]]*ED$56/$DM$56)*$DU$55</f>
        <v>#DIV/0!</v>
      </c>
      <c r="EE66" s="292" t="e">
        <f>(Tabla24105711[[#This Row],[Columna4]]*EE$56/$DM$56)*$DU$55</f>
        <v>#DIV/0!</v>
      </c>
      <c r="EF66" s="292" t="e">
        <f>(Tabla24105711[[#This Row],[Columna4]]*EF$56/$DM$56)*$DU$55</f>
        <v>#DIV/0!</v>
      </c>
      <c r="EG66" s="292" t="e">
        <f>(Tabla24105711[[#This Row],[Columna4]]*EG$56/$DM$56)*$DU$55</f>
        <v>#DIV/0!</v>
      </c>
      <c r="EI66" s="255" t="s">
        <v>326</v>
      </c>
      <c r="EJ66" s="257" t="s">
        <v>327</v>
      </c>
      <c r="EK66" s="258">
        <f t="shared" si="291"/>
        <v>0</v>
      </c>
      <c r="EL66" s="258">
        <f t="shared" si="291"/>
        <v>0</v>
      </c>
      <c r="EM66" s="258">
        <f t="shared" si="291"/>
        <v>0</v>
      </c>
      <c r="EN66" s="258">
        <f t="shared" si="291"/>
        <v>0</v>
      </c>
      <c r="EO66" s="258">
        <f t="shared" si="291"/>
        <v>0</v>
      </c>
      <c r="EP66" s="258">
        <f t="shared" si="291"/>
        <v>0</v>
      </c>
      <c r="EQ66" s="258">
        <f t="shared" si="291"/>
        <v>0</v>
      </c>
      <c r="ER66" s="258">
        <f t="shared" si="291"/>
        <v>0</v>
      </c>
      <c r="ES66" s="258">
        <f t="shared" si="291"/>
        <v>0</v>
      </c>
      <c r="ET66" s="258">
        <f t="shared" si="291"/>
        <v>0</v>
      </c>
      <c r="EU66" s="258">
        <f t="shared" si="291"/>
        <v>0</v>
      </c>
      <c r="EV66" s="258">
        <f t="shared" si="291"/>
        <v>0</v>
      </c>
      <c r="EW66" s="221">
        <f t="shared" si="197"/>
        <v>0</v>
      </c>
      <c r="EX66" s="123" t="e">
        <f t="shared" si="198"/>
        <v>#DIV/0!</v>
      </c>
      <c r="FA66" s="122"/>
      <c r="FH66" s="98"/>
      <c r="FI66" s="338">
        <v>0</v>
      </c>
      <c r="FJ66" s="100" t="str">
        <f>IF(FI66=0%,"No Incluido","Adaptado")</f>
        <v>No Incluido</v>
      </c>
      <c r="FK66" s="101"/>
      <c r="FL66" s="98" t="s">
        <v>34</v>
      </c>
      <c r="FM66" s="338">
        <v>0</v>
      </c>
      <c r="FN66" s="100" t="str">
        <f>IF(FM66=0%,"No Incluido","Adaptado")</f>
        <v>No Incluido</v>
      </c>
      <c r="FO66" s="124"/>
      <c r="GI66" s="40" t="s">
        <v>199</v>
      </c>
      <c r="GJ66" s="41">
        <v>0</v>
      </c>
      <c r="GK66" s="42">
        <f t="shared" si="249"/>
        <v>0</v>
      </c>
      <c r="GL66" s="43">
        <f t="shared" si="250"/>
        <v>0</v>
      </c>
      <c r="GM66" s="44">
        <v>1</v>
      </c>
      <c r="GN66" s="343">
        <v>0</v>
      </c>
      <c r="GO66" s="8"/>
      <c r="GR66" s="145"/>
      <c r="GS66" s="344">
        <v>45231</v>
      </c>
      <c r="GT66" s="147"/>
      <c r="GU66" s="145"/>
      <c r="GV66" s="148"/>
      <c r="GW66" s="145"/>
      <c r="GX66" s="148"/>
      <c r="GY66" s="145"/>
      <c r="GZ66" s="148"/>
      <c r="HA66" s="145"/>
      <c r="HB66" s="148"/>
      <c r="HC66" s="145"/>
      <c r="HD66" s="148"/>
      <c r="HE66" s="145"/>
      <c r="HF66" s="148"/>
      <c r="HG66" s="145"/>
      <c r="HH66" s="148"/>
      <c r="HI66" s="145"/>
      <c r="HJ66" s="148"/>
      <c r="HK66" s="145"/>
      <c r="HL66" s="148"/>
      <c r="HM66" s="145"/>
      <c r="HN66" s="148"/>
      <c r="HO66" s="145"/>
      <c r="HP66" s="148"/>
      <c r="HQ66" s="145"/>
      <c r="HR66" s="150"/>
    </row>
    <row r="67" spans="18:226" ht="14.4" customHeight="1" x14ac:dyDescent="0.3">
      <c r="R67" s="225">
        <f t="shared" si="268"/>
        <v>0</v>
      </c>
      <c r="S67" s="225">
        <f t="shared" si="269"/>
        <v>0</v>
      </c>
      <c r="T67" s="225">
        <f t="shared" si="270"/>
        <v>0</v>
      </c>
      <c r="U67" s="225">
        <f t="shared" si="271"/>
        <v>0</v>
      </c>
      <c r="V67" s="226" t="s">
        <v>591</v>
      </c>
      <c r="W67" s="160">
        <f t="shared" si="272"/>
        <v>0</v>
      </c>
      <c r="X67" s="227" t="e">
        <f t="shared" si="265"/>
        <v>#DIV/0!</v>
      </c>
      <c r="Y67" s="228"/>
      <c r="Z67" s="228"/>
      <c r="AA67" s="332">
        <v>0</v>
      </c>
      <c r="AB67" s="335">
        <v>0</v>
      </c>
      <c r="AC67" s="163"/>
      <c r="AM67" s="228" t="s">
        <v>148</v>
      </c>
      <c r="AN67" s="228" t="e">
        <f>SUM(AO67:AO75)</f>
        <v>#DIV/0!</v>
      </c>
      <c r="AO67" s="227" t="e">
        <f>$X$64</f>
        <v>#DIV/0!</v>
      </c>
      <c r="AP67" s="95" t="str">
        <f t="shared" si="275"/>
        <v>C9</v>
      </c>
      <c r="AQ67" s="292">
        <f>Tabla24[[#This Row],[Columna3]]/7</f>
        <v>0</v>
      </c>
      <c r="AR67" s="292">
        <f>Tabla24[[#This Row],[Columna4]]/4.2</f>
        <v>0</v>
      </c>
      <c r="AS67" s="292">
        <f t="shared" si="276"/>
        <v>0</v>
      </c>
      <c r="AT67" s="292">
        <f t="shared" si="277"/>
        <v>0</v>
      </c>
      <c r="AU67" s="292">
        <f t="shared" si="278"/>
        <v>0</v>
      </c>
      <c r="AV67" s="292">
        <f t="shared" si="279"/>
        <v>0</v>
      </c>
      <c r="AW67" s="292">
        <f t="shared" si="280"/>
        <v>0</v>
      </c>
      <c r="AX67" s="292">
        <f t="shared" si="281"/>
        <v>0</v>
      </c>
      <c r="AY67" s="292">
        <f t="shared" si="282"/>
        <v>0</v>
      </c>
      <c r="AZ67" s="292">
        <f t="shared" si="283"/>
        <v>0</v>
      </c>
      <c r="BA67" s="292">
        <f t="shared" si="284"/>
        <v>0</v>
      </c>
      <c r="BB67" s="292">
        <f t="shared" si="285"/>
        <v>0</v>
      </c>
      <c r="BC67" s="292">
        <f t="shared" si="286"/>
        <v>0</v>
      </c>
      <c r="BD67" s="292">
        <f t="shared" si="287"/>
        <v>0</v>
      </c>
      <c r="BE67" s="292">
        <f t="shared" si="288"/>
        <v>0</v>
      </c>
      <c r="BG67" s="228" t="s">
        <v>148</v>
      </c>
      <c r="BH67" s="228" t="e">
        <f>SUM(BI67:BI75)</f>
        <v>#DIV/0!</v>
      </c>
      <c r="BI67" s="227" t="e">
        <f>$X$64</f>
        <v>#DIV/0!</v>
      </c>
      <c r="BJ67" s="95" t="str">
        <f>Tabla24[[#This Row],[Columna1]]</f>
        <v>C9</v>
      </c>
      <c r="BK67" s="292">
        <f>Tabla2410[[#This Row],[Columna3]]/7</f>
        <v>0</v>
      </c>
      <c r="BL67" s="292">
        <f>Tabla2410[[#This Row],[Columna4]]/4.2</f>
        <v>0</v>
      </c>
      <c r="BM67" s="292">
        <f>Tabla24[[#This Row],[Columna16]]</f>
        <v>0</v>
      </c>
      <c r="BN67" s="292" t="e">
        <f>(Tabla2410[[#This Row],[Columna4]]*BN$56/$BE$56)*$BM$55</f>
        <v>#DIV/0!</v>
      </c>
      <c r="BO67" s="292" t="e">
        <f>(Tabla2410[[#This Row],[Columna4]]*BO$56/$BE$56)*$BM$55</f>
        <v>#DIV/0!</v>
      </c>
      <c r="BP67" s="292" t="e">
        <f>(Tabla2410[[#This Row],[Columna4]]*BP$56/$BE$56)*$BM$55</f>
        <v>#DIV/0!</v>
      </c>
      <c r="BQ67" s="292" t="e">
        <f>(Tabla2410[[#This Row],[Columna4]]*BQ$56/$BE$56)*$BM$55</f>
        <v>#DIV/0!</v>
      </c>
      <c r="BR67" s="292" t="e">
        <f>(Tabla2410[[#This Row],[Columna4]]*BR$56/$BE$56)*$BM$55</f>
        <v>#DIV/0!</v>
      </c>
      <c r="BS67" s="292" t="e">
        <f>(Tabla2410[[#This Row],[Columna4]]*BS$56/$BE$56)*$BM$55</f>
        <v>#DIV/0!</v>
      </c>
      <c r="BT67" s="292" t="e">
        <f>(Tabla2410[[#This Row],[Columna4]]*BT$56/$BE$56)*$BM$55</f>
        <v>#DIV/0!</v>
      </c>
      <c r="BU67" s="292" t="e">
        <f>(Tabla2410[[#This Row],[Columna4]]*BU$56/$BE$56)*$BM$55</f>
        <v>#DIV/0!</v>
      </c>
      <c r="BV67" s="292" t="e">
        <f>(Tabla2410[[#This Row],[Columna4]]*BV$56/$BE$56)*$BM$55</f>
        <v>#DIV/0!</v>
      </c>
      <c r="BW67" s="292" t="e">
        <f>(Tabla2410[[#This Row],[Columna4]]*BW$56/$BE$56)*$BM$55</f>
        <v>#DIV/0!</v>
      </c>
      <c r="BX67" s="292" t="e">
        <f>(Tabla2410[[#This Row],[Columna4]]*BX$56/$BE$56)*$BM$55</f>
        <v>#DIV/0!</v>
      </c>
      <c r="BY67" s="292" t="e">
        <f>(Tabla2410[[#This Row],[Columna4]]*BY$56/$BE$56)*$BM$55</f>
        <v>#DIV/0!</v>
      </c>
      <c r="CA67" s="228" t="s">
        <v>148</v>
      </c>
      <c r="CB67" s="228" t="e">
        <f>SUM(CC67:CC75)</f>
        <v>#DIV/0!</v>
      </c>
      <c r="CC67" s="227" t="e">
        <f>$X$64</f>
        <v>#DIV/0!</v>
      </c>
      <c r="CD67" s="95" t="str">
        <f>Tabla24[[#This Row],[Columna1]]</f>
        <v>C9</v>
      </c>
      <c r="CE67" s="292" t="e">
        <f>Tabla24105[[#This Row],[Columna3]]/7</f>
        <v>#DIV/0!</v>
      </c>
      <c r="CF67" s="292" t="e">
        <f>Tabla24105[[#This Row],[Columna4]]/4.2</f>
        <v>#DIV/0!</v>
      </c>
      <c r="CG67" s="292" t="e">
        <f>Tabla2410[[#This Row],[Columna16]]</f>
        <v>#DIV/0!</v>
      </c>
      <c r="CH67" s="292" t="e">
        <f>(Tabla24105[[#This Row],[Columna4]]*CH$56/$BY$56)*$CG$55</f>
        <v>#DIV/0!</v>
      </c>
      <c r="CI67" s="292" t="e">
        <f>(Tabla24105[[#This Row],[Columna4]]*CI$56/$BY$56)*$CG$55</f>
        <v>#DIV/0!</v>
      </c>
      <c r="CJ67" s="292" t="e">
        <f>(Tabla24105[[#This Row],[Columna4]]*CJ$56/$BY$56)*$CG$55</f>
        <v>#DIV/0!</v>
      </c>
      <c r="CK67" s="292" t="e">
        <f>(Tabla24105[[#This Row],[Columna4]]*CK$56/$BY$56)*$CG$55</f>
        <v>#DIV/0!</v>
      </c>
      <c r="CL67" s="292" t="e">
        <f>(Tabla24105[[#This Row],[Columna4]]*CL$56/$BY$56)*$CG$55</f>
        <v>#DIV/0!</v>
      </c>
      <c r="CM67" s="292" t="e">
        <f>(Tabla24105[[#This Row],[Columna4]]*CM$56/$BY$56)*$CG$55</f>
        <v>#DIV/0!</v>
      </c>
      <c r="CN67" s="292" t="e">
        <f>(Tabla24105[[#This Row],[Columna4]]*CN$56/$BY$56)*$CG$55</f>
        <v>#DIV/0!</v>
      </c>
      <c r="CO67" s="292" t="e">
        <f>(Tabla24105[[#This Row],[Columna4]]*CO$56/$BY$56)*$CG$55</f>
        <v>#DIV/0!</v>
      </c>
      <c r="CP67" s="292" t="e">
        <f>(Tabla24105[[#This Row],[Columna4]]*CP$56/$BY$56)*$CG$55</f>
        <v>#DIV/0!</v>
      </c>
      <c r="CQ67" s="292" t="e">
        <f>(Tabla24105[[#This Row],[Columna4]]*CQ$56/$BY$56)*$CG$55</f>
        <v>#DIV/0!</v>
      </c>
      <c r="CR67" s="292" t="e">
        <f>(Tabla24105[[#This Row],[Columna4]]*CR$56/$BY$56)*$CG$55</f>
        <v>#DIV/0!</v>
      </c>
      <c r="CS67" s="292" t="e">
        <f>(Tabla24105[[#This Row],[Columna4]]*CS$56/$BY$56)*$CG$55</f>
        <v>#DIV/0!</v>
      </c>
      <c r="CU67" s="228" t="s">
        <v>148</v>
      </c>
      <c r="CV67" s="228" t="e">
        <f>SUM(CW67:CW75)</f>
        <v>#DIV/0!</v>
      </c>
      <c r="CW67" s="227" t="e">
        <f>$X$64</f>
        <v>#DIV/0!</v>
      </c>
      <c r="CX67" s="95" t="str">
        <f>Tabla24[[#This Row],[Columna1]]</f>
        <v>C9</v>
      </c>
      <c r="CY67" s="292" t="e">
        <f>Tabla241057[[#This Row],[Columna3]]/7</f>
        <v>#DIV/0!</v>
      </c>
      <c r="CZ67" s="292" t="e">
        <f>Tabla241057[[#This Row],[Columna4]]/4.2</f>
        <v>#DIV/0!</v>
      </c>
      <c r="DA67" s="292" t="e">
        <f>Tabla24105[[#This Row],[Columna16]]</f>
        <v>#DIV/0!</v>
      </c>
      <c r="DB67" s="292" t="e">
        <f>(Tabla241057[[#This Row],[Columna4]]*DB$56/$CS$56)*$DA$55</f>
        <v>#DIV/0!</v>
      </c>
      <c r="DC67" s="292" t="e">
        <f>(Tabla241057[[#This Row],[Columna4]]*DC$56/$CS$56)*$DA$55</f>
        <v>#DIV/0!</v>
      </c>
      <c r="DD67" s="292" t="e">
        <f>(Tabla241057[[#This Row],[Columna4]]*DD$56/$CS$56)*$DA$55</f>
        <v>#DIV/0!</v>
      </c>
      <c r="DE67" s="292" t="e">
        <f>(Tabla241057[[#This Row],[Columna4]]*DE$56/$CS$56)*$DA$55</f>
        <v>#DIV/0!</v>
      </c>
      <c r="DF67" s="292" t="e">
        <f>(Tabla241057[[#This Row],[Columna4]]*DF$56/$CS$56)*$DA$55</f>
        <v>#DIV/0!</v>
      </c>
      <c r="DG67" s="292" t="e">
        <f>(Tabla241057[[#This Row],[Columna4]]*DG$56/$CS$56)*$DA$55</f>
        <v>#DIV/0!</v>
      </c>
      <c r="DH67" s="292" t="e">
        <f>(Tabla241057[[#This Row],[Columna4]]*DH$56/$CS$56)*$DA$55</f>
        <v>#DIV/0!</v>
      </c>
      <c r="DI67" s="292" t="e">
        <f>(Tabla241057[[#This Row],[Columna4]]*DI$56/$CS$56)*$DA$55</f>
        <v>#DIV/0!</v>
      </c>
      <c r="DJ67" s="292" t="e">
        <f>(Tabla241057[[#This Row],[Columna4]]*DJ$56/$CS$56)*$DA$55</f>
        <v>#DIV/0!</v>
      </c>
      <c r="DK67" s="292" t="e">
        <f>(Tabla241057[[#This Row],[Columna4]]*DK$56/$CS$56)*$DA$55</f>
        <v>#DIV/0!</v>
      </c>
      <c r="DL67" s="292" t="e">
        <f>(Tabla241057[[#This Row],[Columna4]]*DL$56/$CS$56)*$DA$55</f>
        <v>#DIV/0!</v>
      </c>
      <c r="DM67" s="292" t="e">
        <f>(Tabla241057[[#This Row],[Columna4]]*DM$56/$CS$56)*$DA$55</f>
        <v>#DIV/0!</v>
      </c>
      <c r="DO67" s="228" t="s">
        <v>148</v>
      </c>
      <c r="DP67" s="228" t="e">
        <f>SUM(DQ67:DQ75)</f>
        <v>#DIV/0!</v>
      </c>
      <c r="DQ67" s="227" t="e">
        <f>$X$64</f>
        <v>#DIV/0!</v>
      </c>
      <c r="DR67" s="95" t="str">
        <f>Tabla24[[#This Row],[Columna1]]</f>
        <v>C9</v>
      </c>
      <c r="DS67" s="292" t="e">
        <f>Tabla24105711[[#This Row],[Columna3]]/7</f>
        <v>#DIV/0!</v>
      </c>
      <c r="DT67" s="292" t="e">
        <f>Tabla24105711[[#This Row],[Columna4]]/4.2</f>
        <v>#DIV/0!</v>
      </c>
      <c r="DU67" s="292" t="e">
        <f>Tabla241057[[#This Row],[Columna16]]</f>
        <v>#DIV/0!</v>
      </c>
      <c r="DV67" s="292" t="e">
        <f>(Tabla24105711[[#This Row],[Columna4]]*DV$56/$DM$56)*$DU$55</f>
        <v>#DIV/0!</v>
      </c>
      <c r="DW67" s="292" t="e">
        <f>(Tabla24105711[[#This Row],[Columna4]]*DW$56/$DM$56)*$DU$55</f>
        <v>#DIV/0!</v>
      </c>
      <c r="DX67" s="292" t="e">
        <f>(Tabla24105711[[#This Row],[Columna4]]*DX$56/$DM$56)*$DU$55</f>
        <v>#DIV/0!</v>
      </c>
      <c r="DY67" s="292" t="e">
        <f>(Tabla24105711[[#This Row],[Columna4]]*DY$56/$DM$56)*$DU$55</f>
        <v>#DIV/0!</v>
      </c>
      <c r="DZ67" s="292" t="e">
        <f>(Tabla24105711[[#This Row],[Columna4]]*DZ$56/$DM$56)*$DU$55</f>
        <v>#DIV/0!</v>
      </c>
      <c r="EA67" s="292" t="e">
        <f>(Tabla24105711[[#This Row],[Columna4]]*EA$56/$DM$56)*$DU$55</f>
        <v>#DIV/0!</v>
      </c>
      <c r="EB67" s="292" t="e">
        <f>(Tabla24105711[[#This Row],[Columna4]]*EB$56/$DM$56)*$DU$55</f>
        <v>#DIV/0!</v>
      </c>
      <c r="EC67" s="292" t="e">
        <f>(Tabla24105711[[#This Row],[Columna4]]*EC$56/$DM$56)*$DU$55</f>
        <v>#DIV/0!</v>
      </c>
      <c r="ED67" s="292" t="e">
        <f>(Tabla24105711[[#This Row],[Columna4]]*ED$56/$DM$56)*$DU$55</f>
        <v>#DIV/0!</v>
      </c>
      <c r="EE67" s="292" t="e">
        <f>(Tabla24105711[[#This Row],[Columna4]]*EE$56/$DM$56)*$DU$55</f>
        <v>#DIV/0!</v>
      </c>
      <c r="EF67" s="292" t="e">
        <f>(Tabla24105711[[#This Row],[Columna4]]*EF$56/$DM$56)*$DU$55</f>
        <v>#DIV/0!</v>
      </c>
      <c r="EG67" s="292" t="e">
        <f>(Tabla24105711[[#This Row],[Columna4]]*EG$56/$DM$56)*$DU$55</f>
        <v>#DIV/0!</v>
      </c>
      <c r="EI67" s="255" t="s">
        <v>328</v>
      </c>
      <c r="EJ67" s="257" t="s">
        <v>329</v>
      </c>
      <c r="EK67" s="258">
        <f t="shared" si="291"/>
        <v>0</v>
      </c>
      <c r="EL67" s="258">
        <f t="shared" si="291"/>
        <v>0</v>
      </c>
      <c r="EM67" s="258">
        <f t="shared" si="291"/>
        <v>0</v>
      </c>
      <c r="EN67" s="258">
        <f t="shared" si="291"/>
        <v>0</v>
      </c>
      <c r="EO67" s="258">
        <f t="shared" si="291"/>
        <v>0</v>
      </c>
      <c r="EP67" s="258">
        <f t="shared" si="291"/>
        <v>0</v>
      </c>
      <c r="EQ67" s="258">
        <f t="shared" si="291"/>
        <v>0</v>
      </c>
      <c r="ER67" s="258">
        <f t="shared" si="291"/>
        <v>0</v>
      </c>
      <c r="ES67" s="258">
        <f t="shared" si="291"/>
        <v>0</v>
      </c>
      <c r="ET67" s="258">
        <f t="shared" si="291"/>
        <v>0</v>
      </c>
      <c r="EU67" s="258">
        <f t="shared" si="291"/>
        <v>0</v>
      </c>
      <c r="EV67" s="258">
        <f t="shared" si="291"/>
        <v>0</v>
      </c>
      <c r="EW67" s="221">
        <f t="shared" si="197"/>
        <v>0</v>
      </c>
      <c r="EX67" s="123" t="e">
        <f t="shared" si="198"/>
        <v>#DIV/0!</v>
      </c>
      <c r="FA67" s="137" t="s">
        <v>52</v>
      </c>
      <c r="FB67" s="138" t="s">
        <v>53</v>
      </c>
      <c r="FC67" s="138" t="s">
        <v>54</v>
      </c>
      <c r="FD67" s="138" t="s">
        <v>55</v>
      </c>
      <c r="FE67" s="138" t="s">
        <v>56</v>
      </c>
      <c r="FF67" s="138" t="s">
        <v>57</v>
      </c>
      <c r="FG67" s="138" t="s">
        <v>58</v>
      </c>
      <c r="FH67" s="138" t="s">
        <v>59</v>
      </c>
      <c r="FI67" s="138" t="s">
        <v>60</v>
      </c>
      <c r="FJ67" s="138" t="s">
        <v>61</v>
      </c>
      <c r="FK67" s="138" t="s">
        <v>62</v>
      </c>
      <c r="FL67" s="141" t="s">
        <v>63</v>
      </c>
      <c r="FM67" s="138" t="s">
        <v>64</v>
      </c>
      <c r="FN67" s="139" t="s">
        <v>65</v>
      </c>
      <c r="FO67" s="142"/>
      <c r="GI67" s="40" t="s">
        <v>330</v>
      </c>
      <c r="GJ67" s="41">
        <v>0</v>
      </c>
      <c r="GK67" s="42">
        <f t="shared" si="249"/>
        <v>0</v>
      </c>
      <c r="GL67" s="43">
        <f t="shared" si="250"/>
        <v>0</v>
      </c>
      <c r="GM67" s="44">
        <v>1</v>
      </c>
      <c r="GN67" s="343">
        <v>0</v>
      </c>
      <c r="GO67" s="8"/>
      <c r="GR67" s="145"/>
      <c r="GS67" s="344">
        <v>45261</v>
      </c>
      <c r="GT67" s="147"/>
      <c r="GU67" s="145"/>
      <c r="GV67" s="148"/>
      <c r="GW67" s="145"/>
      <c r="GX67" s="148"/>
      <c r="GY67" s="145"/>
      <c r="GZ67" s="148"/>
      <c r="HA67" s="145"/>
      <c r="HB67" s="148"/>
      <c r="HC67" s="145"/>
      <c r="HD67" s="148"/>
      <c r="HE67" s="145"/>
      <c r="HF67" s="148"/>
      <c r="HG67" s="145"/>
      <c r="HH67" s="148"/>
      <c r="HI67" s="145"/>
      <c r="HJ67" s="148"/>
      <c r="HK67" s="145"/>
      <c r="HL67" s="148"/>
      <c r="HM67" s="145"/>
      <c r="HN67" s="148"/>
      <c r="HO67" s="145"/>
      <c r="HP67" s="148"/>
      <c r="HQ67" s="145"/>
      <c r="HR67" s="150"/>
    </row>
    <row r="68" spans="18:226" ht="14.4" customHeight="1" x14ac:dyDescent="0.3">
      <c r="R68" s="225">
        <f t="shared" si="268"/>
        <v>0</v>
      </c>
      <c r="S68" s="225">
        <f t="shared" si="269"/>
        <v>0</v>
      </c>
      <c r="T68" s="225">
        <f t="shared" si="270"/>
        <v>0</v>
      </c>
      <c r="U68" s="225">
        <f t="shared" si="271"/>
        <v>0</v>
      </c>
      <c r="V68" s="226" t="s">
        <v>592</v>
      </c>
      <c r="W68" s="160">
        <f t="shared" si="272"/>
        <v>0</v>
      </c>
      <c r="X68" s="227" t="e">
        <f t="shared" si="265"/>
        <v>#DIV/0!</v>
      </c>
      <c r="Y68" s="228"/>
      <c r="Z68" s="228"/>
      <c r="AA68" s="332">
        <v>0</v>
      </c>
      <c r="AB68" s="335">
        <v>0</v>
      </c>
      <c r="AC68" s="163"/>
      <c r="AM68" s="228"/>
      <c r="AN68" s="228"/>
      <c r="AO68" s="227" t="e">
        <f>$X$65</f>
        <v>#DIV/0!</v>
      </c>
      <c r="AP68" s="95" t="str">
        <f t="shared" si="275"/>
        <v>C10</v>
      </c>
      <c r="AQ68" s="292">
        <f>Tabla24[[#This Row],[Columna3]]/7</f>
        <v>0</v>
      </c>
      <c r="AR68" s="292">
        <f>Tabla24[[#This Row],[Columna4]]/4.2</f>
        <v>0</v>
      </c>
      <c r="AS68" s="292">
        <f t="shared" si="276"/>
        <v>0</v>
      </c>
      <c r="AT68" s="292">
        <f t="shared" si="277"/>
        <v>0</v>
      </c>
      <c r="AU68" s="292">
        <f t="shared" si="278"/>
        <v>0</v>
      </c>
      <c r="AV68" s="292">
        <f t="shared" si="279"/>
        <v>0</v>
      </c>
      <c r="AW68" s="292">
        <f t="shared" si="280"/>
        <v>0</v>
      </c>
      <c r="AX68" s="292">
        <f t="shared" si="281"/>
        <v>0</v>
      </c>
      <c r="AY68" s="292">
        <f t="shared" si="282"/>
        <v>0</v>
      </c>
      <c r="AZ68" s="292">
        <f t="shared" si="283"/>
        <v>0</v>
      </c>
      <c r="BA68" s="292">
        <f t="shared" si="284"/>
        <v>0</v>
      </c>
      <c r="BB68" s="292">
        <f t="shared" si="285"/>
        <v>0</v>
      </c>
      <c r="BC68" s="292">
        <f t="shared" si="286"/>
        <v>0</v>
      </c>
      <c r="BD68" s="292">
        <f t="shared" si="287"/>
        <v>0</v>
      </c>
      <c r="BE68" s="292">
        <f t="shared" si="288"/>
        <v>0</v>
      </c>
      <c r="BG68" s="228"/>
      <c r="BH68" s="228"/>
      <c r="BI68" s="227" t="e">
        <f>$X$65</f>
        <v>#DIV/0!</v>
      </c>
      <c r="BJ68" s="95" t="str">
        <f>Tabla24[[#This Row],[Columna1]]</f>
        <v>C10</v>
      </c>
      <c r="BK68" s="292">
        <f>Tabla2410[[#This Row],[Columna3]]/7</f>
        <v>0</v>
      </c>
      <c r="BL68" s="292">
        <f>Tabla2410[[#This Row],[Columna4]]/4.2</f>
        <v>0</v>
      </c>
      <c r="BM68" s="292">
        <f>Tabla24[[#This Row],[Columna16]]</f>
        <v>0</v>
      </c>
      <c r="BN68" s="292" t="e">
        <f>(Tabla2410[[#This Row],[Columna4]]*BN$56/$BE$56)*$BM$55</f>
        <v>#DIV/0!</v>
      </c>
      <c r="BO68" s="292" t="e">
        <f>(Tabla2410[[#This Row],[Columna4]]*BO$56/$BE$56)*$BM$55</f>
        <v>#DIV/0!</v>
      </c>
      <c r="BP68" s="292" t="e">
        <f>(Tabla2410[[#This Row],[Columna4]]*BP$56/$BE$56)*$BM$55</f>
        <v>#DIV/0!</v>
      </c>
      <c r="BQ68" s="292" t="e">
        <f>(Tabla2410[[#This Row],[Columna4]]*BQ$56/$BE$56)*$BM$55</f>
        <v>#DIV/0!</v>
      </c>
      <c r="BR68" s="292" t="e">
        <f>(Tabla2410[[#This Row],[Columna4]]*BR$56/$BE$56)*$BM$55</f>
        <v>#DIV/0!</v>
      </c>
      <c r="BS68" s="292" t="e">
        <f>(Tabla2410[[#This Row],[Columna4]]*BS$56/$BE$56)*$BM$55</f>
        <v>#DIV/0!</v>
      </c>
      <c r="BT68" s="292" t="e">
        <f>(Tabla2410[[#This Row],[Columna4]]*BT$56/$BE$56)*$BM$55</f>
        <v>#DIV/0!</v>
      </c>
      <c r="BU68" s="292" t="e">
        <f>(Tabla2410[[#This Row],[Columna4]]*BU$56/$BE$56)*$BM$55</f>
        <v>#DIV/0!</v>
      </c>
      <c r="BV68" s="292" t="e">
        <f>(Tabla2410[[#This Row],[Columna4]]*BV$56/$BE$56)*$BM$55</f>
        <v>#DIV/0!</v>
      </c>
      <c r="BW68" s="292" t="e">
        <f>(Tabla2410[[#This Row],[Columna4]]*BW$56/$BE$56)*$BM$55</f>
        <v>#DIV/0!</v>
      </c>
      <c r="BX68" s="292" t="e">
        <f>(Tabla2410[[#This Row],[Columna4]]*BX$56/$BE$56)*$BM$55</f>
        <v>#DIV/0!</v>
      </c>
      <c r="BY68" s="292" t="e">
        <f>(Tabla2410[[#This Row],[Columna4]]*BY$56/$BE$56)*$BM$55</f>
        <v>#DIV/0!</v>
      </c>
      <c r="CA68" s="228"/>
      <c r="CB68" s="228"/>
      <c r="CC68" s="227" t="e">
        <f>$X$65</f>
        <v>#DIV/0!</v>
      </c>
      <c r="CD68" s="95" t="str">
        <f>Tabla24[[#This Row],[Columna1]]</f>
        <v>C10</v>
      </c>
      <c r="CE68" s="292" t="e">
        <f>Tabla24105[[#This Row],[Columna3]]/7</f>
        <v>#DIV/0!</v>
      </c>
      <c r="CF68" s="292" t="e">
        <f>Tabla24105[[#This Row],[Columna4]]/4.2</f>
        <v>#DIV/0!</v>
      </c>
      <c r="CG68" s="292" t="e">
        <f>Tabla2410[[#This Row],[Columna16]]</f>
        <v>#DIV/0!</v>
      </c>
      <c r="CH68" s="292" t="e">
        <f>(Tabla24105[[#This Row],[Columna4]]*CH$56/$BY$56)*$CG$55</f>
        <v>#DIV/0!</v>
      </c>
      <c r="CI68" s="292" t="e">
        <f>(Tabla24105[[#This Row],[Columna4]]*CI$56/$BY$56)*$CG$55</f>
        <v>#DIV/0!</v>
      </c>
      <c r="CJ68" s="292" t="e">
        <f>(Tabla24105[[#This Row],[Columna4]]*CJ$56/$BY$56)*$CG$55</f>
        <v>#DIV/0!</v>
      </c>
      <c r="CK68" s="292" t="e">
        <f>(Tabla24105[[#This Row],[Columna4]]*CK$56/$BY$56)*$CG$55</f>
        <v>#DIV/0!</v>
      </c>
      <c r="CL68" s="292" t="e">
        <f>(Tabla24105[[#This Row],[Columna4]]*CL$56/$BY$56)*$CG$55</f>
        <v>#DIV/0!</v>
      </c>
      <c r="CM68" s="292" t="e">
        <f>(Tabla24105[[#This Row],[Columna4]]*CM$56/$BY$56)*$CG$55</f>
        <v>#DIV/0!</v>
      </c>
      <c r="CN68" s="292" t="e">
        <f>(Tabla24105[[#This Row],[Columna4]]*CN$56/$BY$56)*$CG$55</f>
        <v>#DIV/0!</v>
      </c>
      <c r="CO68" s="292" t="e">
        <f>(Tabla24105[[#This Row],[Columna4]]*CO$56/$BY$56)*$CG$55</f>
        <v>#DIV/0!</v>
      </c>
      <c r="CP68" s="292" t="e">
        <f>(Tabla24105[[#This Row],[Columna4]]*CP$56/$BY$56)*$CG$55</f>
        <v>#DIV/0!</v>
      </c>
      <c r="CQ68" s="292" t="e">
        <f>(Tabla24105[[#This Row],[Columna4]]*CQ$56/$BY$56)*$CG$55</f>
        <v>#DIV/0!</v>
      </c>
      <c r="CR68" s="292" t="e">
        <f>(Tabla24105[[#This Row],[Columna4]]*CR$56/$BY$56)*$CG$55</f>
        <v>#DIV/0!</v>
      </c>
      <c r="CS68" s="292" t="e">
        <f>(Tabla24105[[#This Row],[Columna4]]*CS$56/$BY$56)*$CG$55</f>
        <v>#DIV/0!</v>
      </c>
      <c r="CU68" s="228"/>
      <c r="CV68" s="228"/>
      <c r="CW68" s="227" t="e">
        <f>$X$65</f>
        <v>#DIV/0!</v>
      </c>
      <c r="CX68" s="95" t="str">
        <f>Tabla24[[#This Row],[Columna1]]</f>
        <v>C10</v>
      </c>
      <c r="CY68" s="292" t="e">
        <f>Tabla241057[[#This Row],[Columna3]]/7</f>
        <v>#DIV/0!</v>
      </c>
      <c r="CZ68" s="292" t="e">
        <f>Tabla241057[[#This Row],[Columna4]]/4.2</f>
        <v>#DIV/0!</v>
      </c>
      <c r="DA68" s="292" t="e">
        <f>Tabla24105[[#This Row],[Columna16]]</f>
        <v>#DIV/0!</v>
      </c>
      <c r="DB68" s="292" t="e">
        <f>(Tabla241057[[#This Row],[Columna4]]*DB$56/$CS$56)*$DA$55</f>
        <v>#DIV/0!</v>
      </c>
      <c r="DC68" s="292" t="e">
        <f>(Tabla241057[[#This Row],[Columna4]]*DC$56/$CS$56)*$DA$55</f>
        <v>#DIV/0!</v>
      </c>
      <c r="DD68" s="292" t="e">
        <f>(Tabla241057[[#This Row],[Columna4]]*DD$56/$CS$56)*$DA$55</f>
        <v>#DIV/0!</v>
      </c>
      <c r="DE68" s="292" t="e">
        <f>(Tabla241057[[#This Row],[Columna4]]*DE$56/$CS$56)*$DA$55</f>
        <v>#DIV/0!</v>
      </c>
      <c r="DF68" s="292" t="e">
        <f>(Tabla241057[[#This Row],[Columna4]]*DF$56/$CS$56)*$DA$55</f>
        <v>#DIV/0!</v>
      </c>
      <c r="DG68" s="292" t="e">
        <f>(Tabla241057[[#This Row],[Columna4]]*DG$56/$CS$56)*$DA$55</f>
        <v>#DIV/0!</v>
      </c>
      <c r="DH68" s="292" t="e">
        <f>(Tabla241057[[#This Row],[Columna4]]*DH$56/$CS$56)*$DA$55</f>
        <v>#DIV/0!</v>
      </c>
      <c r="DI68" s="292" t="e">
        <f>(Tabla241057[[#This Row],[Columna4]]*DI$56/$CS$56)*$DA$55</f>
        <v>#DIV/0!</v>
      </c>
      <c r="DJ68" s="292" t="e">
        <f>(Tabla241057[[#This Row],[Columna4]]*DJ$56/$CS$56)*$DA$55</f>
        <v>#DIV/0!</v>
      </c>
      <c r="DK68" s="292" t="e">
        <f>(Tabla241057[[#This Row],[Columna4]]*DK$56/$CS$56)*$DA$55</f>
        <v>#DIV/0!</v>
      </c>
      <c r="DL68" s="292" t="e">
        <f>(Tabla241057[[#This Row],[Columna4]]*DL$56/$CS$56)*$DA$55</f>
        <v>#DIV/0!</v>
      </c>
      <c r="DM68" s="292" t="e">
        <f>(Tabla241057[[#This Row],[Columna4]]*DM$56/$CS$56)*$DA$55</f>
        <v>#DIV/0!</v>
      </c>
      <c r="DO68" s="228"/>
      <c r="DP68" s="228"/>
      <c r="DQ68" s="227" t="e">
        <f>$X$65</f>
        <v>#DIV/0!</v>
      </c>
      <c r="DR68" s="95" t="str">
        <f>Tabla24[[#This Row],[Columna1]]</f>
        <v>C10</v>
      </c>
      <c r="DS68" s="292" t="e">
        <f>Tabla24105711[[#This Row],[Columna3]]/7</f>
        <v>#DIV/0!</v>
      </c>
      <c r="DT68" s="292" t="e">
        <f>Tabla24105711[[#This Row],[Columna4]]/4.2</f>
        <v>#DIV/0!</v>
      </c>
      <c r="DU68" s="292" t="e">
        <f>Tabla241057[[#This Row],[Columna16]]</f>
        <v>#DIV/0!</v>
      </c>
      <c r="DV68" s="292" t="e">
        <f>(Tabla24105711[[#This Row],[Columna4]]*DV$56/$DM$56)*$DU$55</f>
        <v>#DIV/0!</v>
      </c>
      <c r="DW68" s="292" t="e">
        <f>(Tabla24105711[[#This Row],[Columna4]]*DW$56/$DM$56)*$DU$55</f>
        <v>#DIV/0!</v>
      </c>
      <c r="DX68" s="292" t="e">
        <f>(Tabla24105711[[#This Row],[Columna4]]*DX$56/$DM$56)*$DU$55</f>
        <v>#DIV/0!</v>
      </c>
      <c r="DY68" s="292" t="e">
        <f>(Tabla24105711[[#This Row],[Columna4]]*DY$56/$DM$56)*$DU$55</f>
        <v>#DIV/0!</v>
      </c>
      <c r="DZ68" s="292" t="e">
        <f>(Tabla24105711[[#This Row],[Columna4]]*DZ$56/$DM$56)*$DU$55</f>
        <v>#DIV/0!</v>
      </c>
      <c r="EA68" s="292" t="e">
        <f>(Tabla24105711[[#This Row],[Columna4]]*EA$56/$DM$56)*$DU$55</f>
        <v>#DIV/0!</v>
      </c>
      <c r="EB68" s="292" t="e">
        <f>(Tabla24105711[[#This Row],[Columna4]]*EB$56/$DM$56)*$DU$55</f>
        <v>#DIV/0!</v>
      </c>
      <c r="EC68" s="292" t="e">
        <f>(Tabla24105711[[#This Row],[Columna4]]*EC$56/$DM$56)*$DU$55</f>
        <v>#DIV/0!</v>
      </c>
      <c r="ED68" s="292" t="e">
        <f>(Tabla24105711[[#This Row],[Columna4]]*ED$56/$DM$56)*$DU$55</f>
        <v>#DIV/0!</v>
      </c>
      <c r="EE68" s="292" t="e">
        <f>(Tabla24105711[[#This Row],[Columna4]]*EE$56/$DM$56)*$DU$55</f>
        <v>#DIV/0!</v>
      </c>
      <c r="EF68" s="292" t="e">
        <f>(Tabla24105711[[#This Row],[Columna4]]*EF$56/$DM$56)*$DU$55</f>
        <v>#DIV/0!</v>
      </c>
      <c r="EG68" s="292" t="e">
        <f>(Tabla24105711[[#This Row],[Columna4]]*EG$56/$DM$56)*$DU$55</f>
        <v>#DIV/0!</v>
      </c>
      <c r="EI68" s="255" t="s">
        <v>331</v>
      </c>
      <c r="EJ68" s="257" t="s">
        <v>332</v>
      </c>
      <c r="EK68" s="258">
        <f t="shared" si="291"/>
        <v>0</v>
      </c>
      <c r="EL68" s="258">
        <f t="shared" si="291"/>
        <v>0</v>
      </c>
      <c r="EM68" s="258">
        <f t="shared" si="291"/>
        <v>0</v>
      </c>
      <c r="EN68" s="258">
        <f t="shared" si="291"/>
        <v>0</v>
      </c>
      <c r="EO68" s="258">
        <f t="shared" si="291"/>
        <v>0</v>
      </c>
      <c r="EP68" s="258">
        <f t="shared" si="291"/>
        <v>0</v>
      </c>
      <c r="EQ68" s="258">
        <f t="shared" si="291"/>
        <v>0</v>
      </c>
      <c r="ER68" s="258">
        <f t="shared" si="291"/>
        <v>0</v>
      </c>
      <c r="ES68" s="258">
        <f t="shared" si="291"/>
        <v>0</v>
      </c>
      <c r="ET68" s="258">
        <f t="shared" si="291"/>
        <v>0</v>
      </c>
      <c r="EU68" s="258">
        <f t="shared" si="291"/>
        <v>0</v>
      </c>
      <c r="EV68" s="258">
        <f t="shared" si="291"/>
        <v>0</v>
      </c>
      <c r="EW68" s="221">
        <f t="shared" si="197"/>
        <v>0</v>
      </c>
      <c r="EX68" s="123" t="e">
        <f t="shared" si="198"/>
        <v>#DIV/0!</v>
      </c>
      <c r="FA68" s="169" t="s">
        <v>94</v>
      </c>
      <c r="FB68" s="170" t="e">
        <f>$AH$22*(1+FM63+FM64)</f>
        <v>#DIV/0!</v>
      </c>
      <c r="FC68" s="170" t="e">
        <f>$AH$23*(1+FM63+FM64)</f>
        <v>#DIV/0!</v>
      </c>
      <c r="FD68" s="170" t="e">
        <f>$AH$24*(1+FM63+FM64)</f>
        <v>#DIV/0!</v>
      </c>
      <c r="FE68" s="170" t="e">
        <f>$AH$25*(1+FM63+FM64)</f>
        <v>#DIV/0!</v>
      </c>
      <c r="FF68" s="170" t="e">
        <f>$AH$26*(1+FM63+FM64)</f>
        <v>#DIV/0!</v>
      </c>
      <c r="FG68" s="170" t="e">
        <f>$AH$27*(1+FM63+FM64)</f>
        <v>#DIV/0!</v>
      </c>
      <c r="FH68" s="170" t="e">
        <f>$AH$28*(1+FM63+FM64)</f>
        <v>#DIV/0!</v>
      </c>
      <c r="FI68" s="170" t="e">
        <f>$AH$29*(1+FM63+FM64)</f>
        <v>#DIV/0!</v>
      </c>
      <c r="FJ68" s="170" t="e">
        <f>$AH$30*(1+FM63+FM64)</f>
        <v>#DIV/0!</v>
      </c>
      <c r="FK68" s="170" t="e">
        <f>$AH$31*(1+FM63+FM64)</f>
        <v>#DIV/0!</v>
      </c>
      <c r="FL68" s="170" t="e">
        <f>$AH$32*(1+FM63+FM64)</f>
        <v>#DIV/0!</v>
      </c>
      <c r="FM68" s="170" t="e">
        <f>$AH$33</f>
        <v>#DIV/0!</v>
      </c>
      <c r="FN68" s="171" t="e">
        <f>SUM(FB68:FM68)</f>
        <v>#DIV/0!</v>
      </c>
      <c r="FO68" s="124" t="e">
        <f>FN68/$FN$6</f>
        <v>#DIV/0!</v>
      </c>
      <c r="GI68" s="40" t="s">
        <v>333</v>
      </c>
      <c r="GJ68" s="41">
        <v>0</v>
      </c>
      <c r="GK68" s="42">
        <f t="shared" si="249"/>
        <v>0</v>
      </c>
      <c r="GL68" s="43">
        <f t="shared" si="250"/>
        <v>0</v>
      </c>
      <c r="GM68" s="44">
        <v>1</v>
      </c>
      <c r="GN68" s="343">
        <v>0</v>
      </c>
      <c r="GO68" s="8"/>
      <c r="GR68" s="145"/>
      <c r="GS68" s="145"/>
      <c r="GT68" s="147"/>
      <c r="GU68" s="145"/>
      <c r="GV68" s="148"/>
      <c r="GW68" s="145"/>
      <c r="GX68" s="148"/>
      <c r="GY68" s="145"/>
      <c r="GZ68" s="148"/>
      <c r="HA68" s="145"/>
      <c r="HB68" s="148"/>
      <c r="HC68" s="145"/>
      <c r="HD68" s="148"/>
      <c r="HE68" s="145"/>
      <c r="HF68" s="148"/>
      <c r="HG68" s="145"/>
      <c r="HH68" s="148"/>
      <c r="HI68" s="145"/>
      <c r="HJ68" s="148"/>
      <c r="HK68" s="145"/>
      <c r="HL68" s="148"/>
      <c r="HM68" s="145"/>
      <c r="HN68" s="148"/>
      <c r="HO68" s="145"/>
      <c r="HP68" s="148"/>
      <c r="HQ68" s="145"/>
      <c r="HR68" s="150"/>
    </row>
    <row r="69" spans="18:226" ht="14.4" customHeight="1" x14ac:dyDescent="0.3">
      <c r="R69" s="225">
        <f t="shared" si="268"/>
        <v>0</v>
      </c>
      <c r="S69" s="225">
        <f t="shared" si="269"/>
        <v>0</v>
      </c>
      <c r="T69" s="225">
        <f t="shared" si="270"/>
        <v>0</v>
      </c>
      <c r="U69" s="225">
        <f t="shared" si="271"/>
        <v>0</v>
      </c>
      <c r="V69" s="226" t="s">
        <v>593</v>
      </c>
      <c r="W69" s="160">
        <f t="shared" si="272"/>
        <v>0</v>
      </c>
      <c r="X69" s="227" t="e">
        <f t="shared" si="265"/>
        <v>#DIV/0!</v>
      </c>
      <c r="Y69" s="228"/>
      <c r="Z69" s="228"/>
      <c r="AA69" s="332">
        <v>0</v>
      </c>
      <c r="AB69" s="335">
        <v>0</v>
      </c>
      <c r="AC69" s="163"/>
      <c r="AM69" s="228"/>
      <c r="AN69" s="228"/>
      <c r="AO69" s="227" t="e">
        <f>$X$66</f>
        <v>#DIV/0!</v>
      </c>
      <c r="AP69" s="95" t="str">
        <f t="shared" si="275"/>
        <v>C11</v>
      </c>
      <c r="AQ69" s="292">
        <f>Tabla24[[#This Row],[Columna3]]/7</f>
        <v>0</v>
      </c>
      <c r="AR69" s="292">
        <f>Tabla24[[#This Row],[Columna4]]/4.2</f>
        <v>0</v>
      </c>
      <c r="AS69" s="292">
        <f t="shared" si="276"/>
        <v>0</v>
      </c>
      <c r="AT69" s="292">
        <f t="shared" si="277"/>
        <v>0</v>
      </c>
      <c r="AU69" s="292">
        <f t="shared" si="278"/>
        <v>0</v>
      </c>
      <c r="AV69" s="292">
        <f t="shared" si="279"/>
        <v>0</v>
      </c>
      <c r="AW69" s="292">
        <f t="shared" si="280"/>
        <v>0</v>
      </c>
      <c r="AX69" s="292">
        <f t="shared" si="281"/>
        <v>0</v>
      </c>
      <c r="AY69" s="292">
        <f t="shared" si="282"/>
        <v>0</v>
      </c>
      <c r="AZ69" s="292">
        <f t="shared" si="283"/>
        <v>0</v>
      </c>
      <c r="BA69" s="292">
        <f t="shared" si="284"/>
        <v>0</v>
      </c>
      <c r="BB69" s="292">
        <f t="shared" si="285"/>
        <v>0</v>
      </c>
      <c r="BC69" s="292">
        <f t="shared" si="286"/>
        <v>0</v>
      </c>
      <c r="BD69" s="292">
        <f t="shared" si="287"/>
        <v>0</v>
      </c>
      <c r="BE69" s="292">
        <f t="shared" si="288"/>
        <v>0</v>
      </c>
      <c r="BG69" s="228"/>
      <c r="BH69" s="228"/>
      <c r="BI69" s="227" t="e">
        <f>$X$66</f>
        <v>#DIV/0!</v>
      </c>
      <c r="BJ69" s="95" t="str">
        <f>Tabla24[[#This Row],[Columna1]]</f>
        <v>C11</v>
      </c>
      <c r="BK69" s="292">
        <f>Tabla2410[[#This Row],[Columna3]]/7</f>
        <v>0</v>
      </c>
      <c r="BL69" s="292">
        <f>Tabla2410[[#This Row],[Columna4]]/4.2</f>
        <v>0</v>
      </c>
      <c r="BM69" s="292">
        <f>Tabla24[[#This Row],[Columna16]]</f>
        <v>0</v>
      </c>
      <c r="BN69" s="292" t="e">
        <f>(Tabla2410[[#This Row],[Columna4]]*BN$56/$BE$56)*$BM$55</f>
        <v>#DIV/0!</v>
      </c>
      <c r="BO69" s="292" t="e">
        <f>(Tabla2410[[#This Row],[Columna4]]*BO$56/$BE$56)*$BM$55</f>
        <v>#DIV/0!</v>
      </c>
      <c r="BP69" s="292" t="e">
        <f>(Tabla2410[[#This Row],[Columna4]]*BP$56/$BE$56)*$BM$55</f>
        <v>#DIV/0!</v>
      </c>
      <c r="BQ69" s="292" t="e">
        <f>(Tabla2410[[#This Row],[Columna4]]*BQ$56/$BE$56)*$BM$55</f>
        <v>#DIV/0!</v>
      </c>
      <c r="BR69" s="292" t="e">
        <f>(Tabla2410[[#This Row],[Columna4]]*BR$56/$BE$56)*$BM$55</f>
        <v>#DIV/0!</v>
      </c>
      <c r="BS69" s="292" t="e">
        <f>(Tabla2410[[#This Row],[Columna4]]*BS$56/$BE$56)*$BM$55</f>
        <v>#DIV/0!</v>
      </c>
      <c r="BT69" s="292" t="e">
        <f>(Tabla2410[[#This Row],[Columna4]]*BT$56/$BE$56)*$BM$55</f>
        <v>#DIV/0!</v>
      </c>
      <c r="BU69" s="292" t="e">
        <f>(Tabla2410[[#This Row],[Columna4]]*BU$56/$BE$56)*$BM$55</f>
        <v>#DIV/0!</v>
      </c>
      <c r="BV69" s="292" t="e">
        <f>(Tabla2410[[#This Row],[Columna4]]*BV$56/$BE$56)*$BM$55</f>
        <v>#DIV/0!</v>
      </c>
      <c r="BW69" s="292" t="e">
        <f>(Tabla2410[[#This Row],[Columna4]]*BW$56/$BE$56)*$BM$55</f>
        <v>#DIV/0!</v>
      </c>
      <c r="BX69" s="292" t="e">
        <f>(Tabla2410[[#This Row],[Columna4]]*BX$56/$BE$56)*$BM$55</f>
        <v>#DIV/0!</v>
      </c>
      <c r="BY69" s="292" t="e">
        <f>(Tabla2410[[#This Row],[Columna4]]*BY$56/$BE$56)*$BM$55</f>
        <v>#DIV/0!</v>
      </c>
      <c r="CA69" s="228"/>
      <c r="CB69" s="228"/>
      <c r="CC69" s="227" t="e">
        <f>$X$66</f>
        <v>#DIV/0!</v>
      </c>
      <c r="CD69" s="95" t="str">
        <f>Tabla24[[#This Row],[Columna1]]</f>
        <v>C11</v>
      </c>
      <c r="CE69" s="292" t="e">
        <f>Tabla24105[[#This Row],[Columna3]]/7</f>
        <v>#DIV/0!</v>
      </c>
      <c r="CF69" s="292" t="e">
        <f>Tabla24105[[#This Row],[Columna4]]/4.2</f>
        <v>#DIV/0!</v>
      </c>
      <c r="CG69" s="292" t="e">
        <f>Tabla2410[[#This Row],[Columna16]]</f>
        <v>#DIV/0!</v>
      </c>
      <c r="CH69" s="292" t="e">
        <f>(Tabla24105[[#This Row],[Columna4]]*CH$56/$BY$56)*$CG$55</f>
        <v>#DIV/0!</v>
      </c>
      <c r="CI69" s="292" t="e">
        <f>(Tabla24105[[#This Row],[Columna4]]*CI$56/$BY$56)*$CG$55</f>
        <v>#DIV/0!</v>
      </c>
      <c r="CJ69" s="292" t="e">
        <f>(Tabla24105[[#This Row],[Columna4]]*CJ$56/$BY$56)*$CG$55</f>
        <v>#DIV/0!</v>
      </c>
      <c r="CK69" s="292" t="e">
        <f>(Tabla24105[[#This Row],[Columna4]]*CK$56/$BY$56)*$CG$55</f>
        <v>#DIV/0!</v>
      </c>
      <c r="CL69" s="292" t="e">
        <f>(Tabla24105[[#This Row],[Columna4]]*CL$56/$BY$56)*$CG$55</f>
        <v>#DIV/0!</v>
      </c>
      <c r="CM69" s="292" t="e">
        <f>(Tabla24105[[#This Row],[Columna4]]*CM$56/$BY$56)*$CG$55</f>
        <v>#DIV/0!</v>
      </c>
      <c r="CN69" s="292" t="e">
        <f>(Tabla24105[[#This Row],[Columna4]]*CN$56/$BY$56)*$CG$55</f>
        <v>#DIV/0!</v>
      </c>
      <c r="CO69" s="292" t="e">
        <f>(Tabla24105[[#This Row],[Columna4]]*CO$56/$BY$56)*$CG$55</f>
        <v>#DIV/0!</v>
      </c>
      <c r="CP69" s="292" t="e">
        <f>(Tabla24105[[#This Row],[Columna4]]*CP$56/$BY$56)*$CG$55</f>
        <v>#DIV/0!</v>
      </c>
      <c r="CQ69" s="292" t="e">
        <f>(Tabla24105[[#This Row],[Columna4]]*CQ$56/$BY$56)*$CG$55</f>
        <v>#DIV/0!</v>
      </c>
      <c r="CR69" s="292" t="e">
        <f>(Tabla24105[[#This Row],[Columna4]]*CR$56/$BY$56)*$CG$55</f>
        <v>#DIV/0!</v>
      </c>
      <c r="CS69" s="292" t="e">
        <f>(Tabla24105[[#This Row],[Columna4]]*CS$56/$BY$56)*$CG$55</f>
        <v>#DIV/0!</v>
      </c>
      <c r="CU69" s="228"/>
      <c r="CV69" s="228"/>
      <c r="CW69" s="227" t="e">
        <f>$X$66</f>
        <v>#DIV/0!</v>
      </c>
      <c r="CX69" s="95" t="str">
        <f>Tabla24[[#This Row],[Columna1]]</f>
        <v>C11</v>
      </c>
      <c r="CY69" s="292" t="e">
        <f>Tabla241057[[#This Row],[Columna3]]/7</f>
        <v>#DIV/0!</v>
      </c>
      <c r="CZ69" s="292" t="e">
        <f>Tabla241057[[#This Row],[Columna4]]/4.2</f>
        <v>#DIV/0!</v>
      </c>
      <c r="DA69" s="292" t="e">
        <f>Tabla24105[[#This Row],[Columna16]]</f>
        <v>#DIV/0!</v>
      </c>
      <c r="DB69" s="292" t="e">
        <f>(Tabla241057[[#This Row],[Columna4]]*DB$56/$CS$56)*$DA$55</f>
        <v>#DIV/0!</v>
      </c>
      <c r="DC69" s="292" t="e">
        <f>(Tabla241057[[#This Row],[Columna4]]*DC$56/$CS$56)*$DA$55</f>
        <v>#DIV/0!</v>
      </c>
      <c r="DD69" s="292" t="e">
        <f>(Tabla241057[[#This Row],[Columna4]]*DD$56/$CS$56)*$DA$55</f>
        <v>#DIV/0!</v>
      </c>
      <c r="DE69" s="292" t="e">
        <f>(Tabla241057[[#This Row],[Columna4]]*DE$56/$CS$56)*$DA$55</f>
        <v>#DIV/0!</v>
      </c>
      <c r="DF69" s="292" t="e">
        <f>(Tabla241057[[#This Row],[Columna4]]*DF$56/$CS$56)*$DA$55</f>
        <v>#DIV/0!</v>
      </c>
      <c r="DG69" s="292" t="e">
        <f>(Tabla241057[[#This Row],[Columna4]]*DG$56/$CS$56)*$DA$55</f>
        <v>#DIV/0!</v>
      </c>
      <c r="DH69" s="292" t="e">
        <f>(Tabla241057[[#This Row],[Columna4]]*DH$56/$CS$56)*$DA$55</f>
        <v>#DIV/0!</v>
      </c>
      <c r="DI69" s="292" t="e">
        <f>(Tabla241057[[#This Row],[Columna4]]*DI$56/$CS$56)*$DA$55</f>
        <v>#DIV/0!</v>
      </c>
      <c r="DJ69" s="292" t="e">
        <f>(Tabla241057[[#This Row],[Columna4]]*DJ$56/$CS$56)*$DA$55</f>
        <v>#DIV/0!</v>
      </c>
      <c r="DK69" s="292" t="e">
        <f>(Tabla241057[[#This Row],[Columna4]]*DK$56/$CS$56)*$DA$55</f>
        <v>#DIV/0!</v>
      </c>
      <c r="DL69" s="292" t="e">
        <f>(Tabla241057[[#This Row],[Columna4]]*DL$56/$CS$56)*$DA$55</f>
        <v>#DIV/0!</v>
      </c>
      <c r="DM69" s="292" t="e">
        <f>(Tabla241057[[#This Row],[Columna4]]*DM$56/$CS$56)*$DA$55</f>
        <v>#DIV/0!</v>
      </c>
      <c r="DO69" s="228"/>
      <c r="DP69" s="228"/>
      <c r="DQ69" s="227" t="e">
        <f>$X$66</f>
        <v>#DIV/0!</v>
      </c>
      <c r="DR69" s="95" t="str">
        <f>Tabla24[[#This Row],[Columna1]]</f>
        <v>C11</v>
      </c>
      <c r="DS69" s="292" t="e">
        <f>Tabla24105711[[#This Row],[Columna3]]/7</f>
        <v>#DIV/0!</v>
      </c>
      <c r="DT69" s="292" t="e">
        <f>Tabla24105711[[#This Row],[Columna4]]/4.2</f>
        <v>#DIV/0!</v>
      </c>
      <c r="DU69" s="292" t="e">
        <f>Tabla241057[[#This Row],[Columna16]]</f>
        <v>#DIV/0!</v>
      </c>
      <c r="DV69" s="292" t="e">
        <f>(Tabla24105711[[#This Row],[Columna4]]*DV$56/$DM$56)*$DU$55</f>
        <v>#DIV/0!</v>
      </c>
      <c r="DW69" s="292" t="e">
        <f>(Tabla24105711[[#This Row],[Columna4]]*DW$56/$DM$56)*$DU$55</f>
        <v>#DIV/0!</v>
      </c>
      <c r="DX69" s="292" t="e">
        <f>(Tabla24105711[[#This Row],[Columna4]]*DX$56/$DM$56)*$DU$55</f>
        <v>#DIV/0!</v>
      </c>
      <c r="DY69" s="292" t="e">
        <f>(Tabla24105711[[#This Row],[Columna4]]*DY$56/$DM$56)*$DU$55</f>
        <v>#DIV/0!</v>
      </c>
      <c r="DZ69" s="292" t="e">
        <f>(Tabla24105711[[#This Row],[Columna4]]*DZ$56/$DM$56)*$DU$55</f>
        <v>#DIV/0!</v>
      </c>
      <c r="EA69" s="292" t="e">
        <f>(Tabla24105711[[#This Row],[Columna4]]*EA$56/$DM$56)*$DU$55</f>
        <v>#DIV/0!</v>
      </c>
      <c r="EB69" s="292" t="e">
        <f>(Tabla24105711[[#This Row],[Columna4]]*EB$56/$DM$56)*$DU$55</f>
        <v>#DIV/0!</v>
      </c>
      <c r="EC69" s="292" t="e">
        <f>(Tabla24105711[[#This Row],[Columna4]]*EC$56/$DM$56)*$DU$55</f>
        <v>#DIV/0!</v>
      </c>
      <c r="ED69" s="292" t="e">
        <f>(Tabla24105711[[#This Row],[Columna4]]*ED$56/$DM$56)*$DU$55</f>
        <v>#DIV/0!</v>
      </c>
      <c r="EE69" s="292" t="e">
        <f>(Tabla24105711[[#This Row],[Columna4]]*EE$56/$DM$56)*$DU$55</f>
        <v>#DIV/0!</v>
      </c>
      <c r="EF69" s="292" t="e">
        <f>(Tabla24105711[[#This Row],[Columna4]]*EF$56/$DM$56)*$DU$55</f>
        <v>#DIV/0!</v>
      </c>
      <c r="EG69" s="292" t="e">
        <f>(Tabla24105711[[#This Row],[Columna4]]*EG$56/$DM$56)*$DU$55</f>
        <v>#DIV/0!</v>
      </c>
      <c r="EI69" s="255" t="s">
        <v>334</v>
      </c>
      <c r="EJ69" s="257" t="s">
        <v>335</v>
      </c>
      <c r="EK69" s="258">
        <f t="shared" si="291"/>
        <v>0</v>
      </c>
      <c r="EL69" s="258">
        <f t="shared" si="291"/>
        <v>0</v>
      </c>
      <c r="EM69" s="258">
        <f t="shared" si="291"/>
        <v>0</v>
      </c>
      <c r="EN69" s="258">
        <f t="shared" si="291"/>
        <v>0</v>
      </c>
      <c r="EO69" s="258">
        <f t="shared" si="291"/>
        <v>0</v>
      </c>
      <c r="EP69" s="258">
        <f t="shared" si="291"/>
        <v>0</v>
      </c>
      <c r="EQ69" s="258">
        <f t="shared" si="291"/>
        <v>0</v>
      </c>
      <c r="ER69" s="258">
        <f t="shared" si="291"/>
        <v>0</v>
      </c>
      <c r="ES69" s="258">
        <f t="shared" si="291"/>
        <v>0</v>
      </c>
      <c r="ET69" s="258">
        <f t="shared" si="291"/>
        <v>0</v>
      </c>
      <c r="EU69" s="258">
        <f t="shared" si="291"/>
        <v>0</v>
      </c>
      <c r="EV69" s="258">
        <f t="shared" si="291"/>
        <v>0</v>
      </c>
      <c r="EW69" s="221">
        <f t="shared" si="197"/>
        <v>0</v>
      </c>
      <c r="EX69" s="123" t="e">
        <f t="shared" si="198"/>
        <v>#DIV/0!</v>
      </c>
      <c r="FA69" s="184" t="s">
        <v>113</v>
      </c>
      <c r="FB69" s="185" t="e">
        <f>FB68*$EX$7</f>
        <v>#DIV/0!</v>
      </c>
      <c r="FC69" s="185" t="e">
        <f t="shared" ref="FC69:FM69" si="292">FC68*$EX$7</f>
        <v>#DIV/0!</v>
      </c>
      <c r="FD69" s="185" t="e">
        <f t="shared" si="292"/>
        <v>#DIV/0!</v>
      </c>
      <c r="FE69" s="185" t="e">
        <f t="shared" si="292"/>
        <v>#DIV/0!</v>
      </c>
      <c r="FF69" s="185" t="e">
        <f t="shared" si="292"/>
        <v>#DIV/0!</v>
      </c>
      <c r="FG69" s="185" t="e">
        <f t="shared" si="292"/>
        <v>#DIV/0!</v>
      </c>
      <c r="FH69" s="185" t="e">
        <f t="shared" si="292"/>
        <v>#DIV/0!</v>
      </c>
      <c r="FI69" s="185" t="e">
        <f t="shared" si="292"/>
        <v>#DIV/0!</v>
      </c>
      <c r="FJ69" s="185" t="e">
        <f t="shared" si="292"/>
        <v>#DIV/0!</v>
      </c>
      <c r="FK69" s="185" t="e">
        <f t="shared" si="292"/>
        <v>#DIV/0!</v>
      </c>
      <c r="FL69" s="185" t="e">
        <f t="shared" si="292"/>
        <v>#DIV/0!</v>
      </c>
      <c r="FM69" s="185" t="e">
        <f t="shared" si="292"/>
        <v>#DIV/0!</v>
      </c>
      <c r="FN69" s="171" t="e">
        <f t="shared" ref="FN69:FN72" si="293">SUM(FB69:FM69)</f>
        <v>#DIV/0!</v>
      </c>
      <c r="FO69" s="338">
        <v>2.5000000000000001E-2</v>
      </c>
      <c r="GI69" s="40" t="s">
        <v>336</v>
      </c>
      <c r="GJ69" s="41">
        <v>0</v>
      </c>
      <c r="GK69" s="42">
        <f t="shared" si="249"/>
        <v>0</v>
      </c>
      <c r="GL69" s="43">
        <f t="shared" si="250"/>
        <v>0</v>
      </c>
      <c r="GM69" s="44">
        <v>1</v>
      </c>
      <c r="GN69" s="343">
        <v>0</v>
      </c>
      <c r="GO69" s="8"/>
      <c r="GR69" s="145"/>
      <c r="GS69" s="145"/>
      <c r="GT69" s="147"/>
      <c r="GU69" s="145"/>
      <c r="GV69" s="148"/>
      <c r="GW69" s="145"/>
      <c r="GX69" s="148"/>
      <c r="GY69" s="145"/>
      <c r="GZ69" s="148"/>
      <c r="HA69" s="145"/>
      <c r="HB69" s="148"/>
      <c r="HC69" s="145"/>
      <c r="HD69" s="148"/>
      <c r="HE69" s="145"/>
      <c r="HF69" s="148"/>
      <c r="HG69" s="145"/>
      <c r="HH69" s="148"/>
      <c r="HI69" s="145"/>
      <c r="HJ69" s="148"/>
      <c r="HK69" s="145"/>
      <c r="HL69" s="148"/>
      <c r="HM69" s="145"/>
      <c r="HN69" s="148"/>
      <c r="HO69" s="145"/>
      <c r="HP69" s="148"/>
      <c r="HQ69" s="145"/>
      <c r="HR69" s="150"/>
    </row>
    <row r="70" spans="18:226" ht="14.4" customHeight="1" x14ac:dyDescent="0.3">
      <c r="R70" s="225">
        <f t="shared" si="268"/>
        <v>0</v>
      </c>
      <c r="S70" s="225">
        <f t="shared" si="269"/>
        <v>0</v>
      </c>
      <c r="T70" s="225">
        <f t="shared" si="270"/>
        <v>0</v>
      </c>
      <c r="U70" s="225">
        <f t="shared" si="271"/>
        <v>0</v>
      </c>
      <c r="V70" s="226" t="s">
        <v>594</v>
      </c>
      <c r="W70" s="160">
        <f t="shared" si="272"/>
        <v>0</v>
      </c>
      <c r="X70" s="227" t="e">
        <f t="shared" si="265"/>
        <v>#DIV/0!</v>
      </c>
      <c r="Y70" s="228"/>
      <c r="Z70" s="228"/>
      <c r="AA70" s="332">
        <v>0</v>
      </c>
      <c r="AB70" s="335">
        <v>0</v>
      </c>
      <c r="AC70" s="163"/>
      <c r="AM70" s="228"/>
      <c r="AN70" s="228"/>
      <c r="AO70" s="227" t="e">
        <f>$X$67</f>
        <v>#DIV/0!</v>
      </c>
      <c r="AP70" s="95" t="str">
        <f t="shared" si="275"/>
        <v>C12</v>
      </c>
      <c r="AQ70" s="292">
        <f>Tabla24[[#This Row],[Columna3]]/7</f>
        <v>0</v>
      </c>
      <c r="AR70" s="292">
        <f>Tabla24[[#This Row],[Columna4]]/4.2</f>
        <v>0</v>
      </c>
      <c r="AS70" s="292">
        <f t="shared" si="276"/>
        <v>0</v>
      </c>
      <c r="AT70" s="292">
        <f t="shared" si="277"/>
        <v>0</v>
      </c>
      <c r="AU70" s="292">
        <f t="shared" si="278"/>
        <v>0</v>
      </c>
      <c r="AV70" s="292">
        <f t="shared" si="279"/>
        <v>0</v>
      </c>
      <c r="AW70" s="292">
        <f t="shared" si="280"/>
        <v>0</v>
      </c>
      <c r="AX70" s="292">
        <f t="shared" si="281"/>
        <v>0</v>
      </c>
      <c r="AY70" s="292">
        <f t="shared" si="282"/>
        <v>0</v>
      </c>
      <c r="AZ70" s="292">
        <f t="shared" si="283"/>
        <v>0</v>
      </c>
      <c r="BA70" s="292">
        <f t="shared" si="284"/>
        <v>0</v>
      </c>
      <c r="BB70" s="292">
        <f t="shared" si="285"/>
        <v>0</v>
      </c>
      <c r="BC70" s="292">
        <f t="shared" si="286"/>
        <v>0</v>
      </c>
      <c r="BD70" s="292">
        <f t="shared" si="287"/>
        <v>0</v>
      </c>
      <c r="BE70" s="292">
        <f t="shared" si="288"/>
        <v>0</v>
      </c>
      <c r="BG70" s="228"/>
      <c r="BH70" s="228"/>
      <c r="BI70" s="227" t="e">
        <f>$X$67</f>
        <v>#DIV/0!</v>
      </c>
      <c r="BJ70" s="95" t="str">
        <f>Tabla24[[#This Row],[Columna1]]</f>
        <v>C12</v>
      </c>
      <c r="BK70" s="292">
        <f>Tabla2410[[#This Row],[Columna3]]/7</f>
        <v>0</v>
      </c>
      <c r="BL70" s="292">
        <f>Tabla2410[[#This Row],[Columna4]]/4.2</f>
        <v>0</v>
      </c>
      <c r="BM70" s="292">
        <f>Tabla24[[#This Row],[Columna16]]</f>
        <v>0</v>
      </c>
      <c r="BN70" s="292" t="e">
        <f>(Tabla2410[[#This Row],[Columna4]]*BN$56/$BE$56)*$BM$55</f>
        <v>#DIV/0!</v>
      </c>
      <c r="BO70" s="292" t="e">
        <f>(Tabla2410[[#This Row],[Columna4]]*BO$56/$BE$56)*$BM$55</f>
        <v>#DIV/0!</v>
      </c>
      <c r="BP70" s="292" t="e">
        <f>(Tabla2410[[#This Row],[Columna4]]*BP$56/$BE$56)*$BM$55</f>
        <v>#DIV/0!</v>
      </c>
      <c r="BQ70" s="292" t="e">
        <f>(Tabla2410[[#This Row],[Columna4]]*BQ$56/$BE$56)*$BM$55</f>
        <v>#DIV/0!</v>
      </c>
      <c r="BR70" s="292" t="e">
        <f>(Tabla2410[[#This Row],[Columna4]]*BR$56/$BE$56)*$BM$55</f>
        <v>#DIV/0!</v>
      </c>
      <c r="BS70" s="292" t="e">
        <f>(Tabla2410[[#This Row],[Columna4]]*BS$56/$BE$56)*$BM$55</f>
        <v>#DIV/0!</v>
      </c>
      <c r="BT70" s="292" t="e">
        <f>(Tabla2410[[#This Row],[Columna4]]*BT$56/$BE$56)*$BM$55</f>
        <v>#DIV/0!</v>
      </c>
      <c r="BU70" s="292" t="e">
        <f>(Tabla2410[[#This Row],[Columna4]]*BU$56/$BE$56)*$BM$55</f>
        <v>#DIV/0!</v>
      </c>
      <c r="BV70" s="292" t="e">
        <f>(Tabla2410[[#This Row],[Columna4]]*BV$56/$BE$56)*$BM$55</f>
        <v>#DIV/0!</v>
      </c>
      <c r="BW70" s="292" t="e">
        <f>(Tabla2410[[#This Row],[Columna4]]*BW$56/$BE$56)*$BM$55</f>
        <v>#DIV/0!</v>
      </c>
      <c r="BX70" s="292" t="e">
        <f>(Tabla2410[[#This Row],[Columna4]]*BX$56/$BE$56)*$BM$55</f>
        <v>#DIV/0!</v>
      </c>
      <c r="BY70" s="292" t="e">
        <f>(Tabla2410[[#This Row],[Columna4]]*BY$56/$BE$56)*$BM$55</f>
        <v>#DIV/0!</v>
      </c>
      <c r="CA70" s="228"/>
      <c r="CB70" s="228"/>
      <c r="CC70" s="227" t="e">
        <f>$X$67</f>
        <v>#DIV/0!</v>
      </c>
      <c r="CD70" s="95" t="str">
        <f>Tabla24[[#This Row],[Columna1]]</f>
        <v>C12</v>
      </c>
      <c r="CE70" s="292" t="e">
        <f>Tabla24105[[#This Row],[Columna3]]/7</f>
        <v>#DIV/0!</v>
      </c>
      <c r="CF70" s="292" t="e">
        <f>Tabla24105[[#This Row],[Columna4]]/4.2</f>
        <v>#DIV/0!</v>
      </c>
      <c r="CG70" s="292" t="e">
        <f>Tabla2410[[#This Row],[Columna16]]</f>
        <v>#DIV/0!</v>
      </c>
      <c r="CH70" s="292" t="e">
        <f>(Tabla24105[[#This Row],[Columna4]]*CH$56/$BY$56)*$CG$55</f>
        <v>#DIV/0!</v>
      </c>
      <c r="CI70" s="292" t="e">
        <f>(Tabla24105[[#This Row],[Columna4]]*CI$56/$BY$56)*$CG$55</f>
        <v>#DIV/0!</v>
      </c>
      <c r="CJ70" s="292" t="e">
        <f>(Tabla24105[[#This Row],[Columna4]]*CJ$56/$BY$56)*$CG$55</f>
        <v>#DIV/0!</v>
      </c>
      <c r="CK70" s="292" t="e">
        <f>(Tabla24105[[#This Row],[Columna4]]*CK$56/$BY$56)*$CG$55</f>
        <v>#DIV/0!</v>
      </c>
      <c r="CL70" s="292" t="e">
        <f>(Tabla24105[[#This Row],[Columna4]]*CL$56/$BY$56)*$CG$55</f>
        <v>#DIV/0!</v>
      </c>
      <c r="CM70" s="292" t="e">
        <f>(Tabla24105[[#This Row],[Columna4]]*CM$56/$BY$56)*$CG$55</f>
        <v>#DIV/0!</v>
      </c>
      <c r="CN70" s="292" t="e">
        <f>(Tabla24105[[#This Row],[Columna4]]*CN$56/$BY$56)*$CG$55</f>
        <v>#DIV/0!</v>
      </c>
      <c r="CO70" s="292" t="e">
        <f>(Tabla24105[[#This Row],[Columna4]]*CO$56/$BY$56)*$CG$55</f>
        <v>#DIV/0!</v>
      </c>
      <c r="CP70" s="292" t="e">
        <f>(Tabla24105[[#This Row],[Columna4]]*CP$56/$BY$56)*$CG$55</f>
        <v>#DIV/0!</v>
      </c>
      <c r="CQ70" s="292" t="e">
        <f>(Tabla24105[[#This Row],[Columna4]]*CQ$56/$BY$56)*$CG$55</f>
        <v>#DIV/0!</v>
      </c>
      <c r="CR70" s="292" t="e">
        <f>(Tabla24105[[#This Row],[Columna4]]*CR$56/$BY$56)*$CG$55</f>
        <v>#DIV/0!</v>
      </c>
      <c r="CS70" s="292" t="e">
        <f>(Tabla24105[[#This Row],[Columna4]]*CS$56/$BY$56)*$CG$55</f>
        <v>#DIV/0!</v>
      </c>
      <c r="CU70" s="228"/>
      <c r="CV70" s="228"/>
      <c r="CW70" s="227" t="e">
        <f>$X$67</f>
        <v>#DIV/0!</v>
      </c>
      <c r="CX70" s="95" t="str">
        <f>Tabla24[[#This Row],[Columna1]]</f>
        <v>C12</v>
      </c>
      <c r="CY70" s="292" t="e">
        <f>Tabla241057[[#This Row],[Columna3]]/7</f>
        <v>#DIV/0!</v>
      </c>
      <c r="CZ70" s="292" t="e">
        <f>Tabla241057[[#This Row],[Columna4]]/4.2</f>
        <v>#DIV/0!</v>
      </c>
      <c r="DA70" s="292" t="e">
        <f>Tabla24105[[#This Row],[Columna16]]</f>
        <v>#DIV/0!</v>
      </c>
      <c r="DB70" s="292" t="e">
        <f>(Tabla241057[[#This Row],[Columna4]]*DB$56/$CS$56)*$DA$55</f>
        <v>#DIV/0!</v>
      </c>
      <c r="DC70" s="292" t="e">
        <f>(Tabla241057[[#This Row],[Columna4]]*DC$56/$CS$56)*$DA$55</f>
        <v>#DIV/0!</v>
      </c>
      <c r="DD70" s="292" t="e">
        <f>(Tabla241057[[#This Row],[Columna4]]*DD$56/$CS$56)*$DA$55</f>
        <v>#DIV/0!</v>
      </c>
      <c r="DE70" s="292" t="e">
        <f>(Tabla241057[[#This Row],[Columna4]]*DE$56/$CS$56)*$DA$55</f>
        <v>#DIV/0!</v>
      </c>
      <c r="DF70" s="292" t="e">
        <f>(Tabla241057[[#This Row],[Columna4]]*DF$56/$CS$56)*$DA$55</f>
        <v>#DIV/0!</v>
      </c>
      <c r="DG70" s="292" t="e">
        <f>(Tabla241057[[#This Row],[Columna4]]*DG$56/$CS$56)*$DA$55</f>
        <v>#DIV/0!</v>
      </c>
      <c r="DH70" s="292" t="e">
        <f>(Tabla241057[[#This Row],[Columna4]]*DH$56/$CS$56)*$DA$55</f>
        <v>#DIV/0!</v>
      </c>
      <c r="DI70" s="292" t="e">
        <f>(Tabla241057[[#This Row],[Columna4]]*DI$56/$CS$56)*$DA$55</f>
        <v>#DIV/0!</v>
      </c>
      <c r="DJ70" s="292" t="e">
        <f>(Tabla241057[[#This Row],[Columna4]]*DJ$56/$CS$56)*$DA$55</f>
        <v>#DIV/0!</v>
      </c>
      <c r="DK70" s="292" t="e">
        <f>(Tabla241057[[#This Row],[Columna4]]*DK$56/$CS$56)*$DA$55</f>
        <v>#DIV/0!</v>
      </c>
      <c r="DL70" s="292" t="e">
        <f>(Tabla241057[[#This Row],[Columna4]]*DL$56/$CS$56)*$DA$55</f>
        <v>#DIV/0!</v>
      </c>
      <c r="DM70" s="292" t="e">
        <f>(Tabla241057[[#This Row],[Columna4]]*DM$56/$CS$56)*$DA$55</f>
        <v>#DIV/0!</v>
      </c>
      <c r="DO70" s="228"/>
      <c r="DP70" s="228"/>
      <c r="DQ70" s="227" t="e">
        <f>$X$67</f>
        <v>#DIV/0!</v>
      </c>
      <c r="DR70" s="95" t="str">
        <f>Tabla24[[#This Row],[Columna1]]</f>
        <v>C12</v>
      </c>
      <c r="DS70" s="292" t="e">
        <f>Tabla24105711[[#This Row],[Columna3]]/7</f>
        <v>#DIV/0!</v>
      </c>
      <c r="DT70" s="292" t="e">
        <f>Tabla24105711[[#This Row],[Columna4]]/4.2</f>
        <v>#DIV/0!</v>
      </c>
      <c r="DU70" s="292" t="e">
        <f>Tabla241057[[#This Row],[Columna16]]</f>
        <v>#DIV/0!</v>
      </c>
      <c r="DV70" s="292" t="e">
        <f>(Tabla24105711[[#This Row],[Columna4]]*DV$56/$DM$56)*$DU$55</f>
        <v>#DIV/0!</v>
      </c>
      <c r="DW70" s="292" t="e">
        <f>(Tabla24105711[[#This Row],[Columna4]]*DW$56/$DM$56)*$DU$55</f>
        <v>#DIV/0!</v>
      </c>
      <c r="DX70" s="292" t="e">
        <f>(Tabla24105711[[#This Row],[Columna4]]*DX$56/$DM$56)*$DU$55</f>
        <v>#DIV/0!</v>
      </c>
      <c r="DY70" s="292" t="e">
        <f>(Tabla24105711[[#This Row],[Columna4]]*DY$56/$DM$56)*$DU$55</f>
        <v>#DIV/0!</v>
      </c>
      <c r="DZ70" s="292" t="e">
        <f>(Tabla24105711[[#This Row],[Columna4]]*DZ$56/$DM$56)*$DU$55</f>
        <v>#DIV/0!</v>
      </c>
      <c r="EA70" s="292" t="e">
        <f>(Tabla24105711[[#This Row],[Columna4]]*EA$56/$DM$56)*$DU$55</f>
        <v>#DIV/0!</v>
      </c>
      <c r="EB70" s="292" t="e">
        <f>(Tabla24105711[[#This Row],[Columna4]]*EB$56/$DM$56)*$DU$55</f>
        <v>#DIV/0!</v>
      </c>
      <c r="EC70" s="292" t="e">
        <f>(Tabla24105711[[#This Row],[Columna4]]*EC$56/$DM$56)*$DU$55</f>
        <v>#DIV/0!</v>
      </c>
      <c r="ED70" s="292" t="e">
        <f>(Tabla24105711[[#This Row],[Columna4]]*ED$56/$DM$56)*$DU$55</f>
        <v>#DIV/0!</v>
      </c>
      <c r="EE70" s="292" t="e">
        <f>(Tabla24105711[[#This Row],[Columna4]]*EE$56/$DM$56)*$DU$55</f>
        <v>#DIV/0!</v>
      </c>
      <c r="EF70" s="292" t="e">
        <f>(Tabla24105711[[#This Row],[Columna4]]*EF$56/$DM$56)*$DU$55</f>
        <v>#DIV/0!</v>
      </c>
      <c r="EG70" s="292" t="e">
        <f>(Tabla24105711[[#This Row],[Columna4]]*EG$56/$DM$56)*$DU$55</f>
        <v>#DIV/0!</v>
      </c>
      <c r="EI70" s="255" t="s">
        <v>337</v>
      </c>
      <c r="EJ70" s="257" t="s">
        <v>338</v>
      </c>
      <c r="EK70" s="258">
        <f t="shared" si="291"/>
        <v>0</v>
      </c>
      <c r="EL70" s="258">
        <f t="shared" si="291"/>
        <v>0</v>
      </c>
      <c r="EM70" s="258">
        <f t="shared" si="291"/>
        <v>0</v>
      </c>
      <c r="EN70" s="258">
        <f t="shared" si="291"/>
        <v>0</v>
      </c>
      <c r="EO70" s="258">
        <f t="shared" si="291"/>
        <v>0</v>
      </c>
      <c r="EP70" s="258">
        <f t="shared" si="291"/>
        <v>0</v>
      </c>
      <c r="EQ70" s="258">
        <f t="shared" si="291"/>
        <v>0</v>
      </c>
      <c r="ER70" s="258">
        <f t="shared" si="291"/>
        <v>0</v>
      </c>
      <c r="ES70" s="258">
        <f t="shared" si="291"/>
        <v>0</v>
      </c>
      <c r="ET70" s="258">
        <f t="shared" si="291"/>
        <v>0</v>
      </c>
      <c r="EU70" s="258">
        <f t="shared" si="291"/>
        <v>0</v>
      </c>
      <c r="EV70" s="258">
        <f t="shared" si="291"/>
        <v>0</v>
      </c>
      <c r="EW70" s="221">
        <f t="shared" si="197"/>
        <v>0</v>
      </c>
      <c r="EX70" s="123" t="e">
        <f t="shared" si="198"/>
        <v>#DIV/0!</v>
      </c>
      <c r="FA70" s="169" t="s">
        <v>118</v>
      </c>
      <c r="FB70" s="170" t="e">
        <f>FB68-FB69</f>
        <v>#DIV/0!</v>
      </c>
      <c r="FC70" s="170" t="e">
        <f t="shared" ref="FC70:FM70" si="294">FC68-FC69</f>
        <v>#DIV/0!</v>
      </c>
      <c r="FD70" s="170" t="e">
        <f t="shared" si="294"/>
        <v>#DIV/0!</v>
      </c>
      <c r="FE70" s="170" t="e">
        <f t="shared" si="294"/>
        <v>#DIV/0!</v>
      </c>
      <c r="FF70" s="170" t="e">
        <f t="shared" si="294"/>
        <v>#DIV/0!</v>
      </c>
      <c r="FG70" s="170" t="e">
        <f t="shared" si="294"/>
        <v>#DIV/0!</v>
      </c>
      <c r="FH70" s="170" t="e">
        <f t="shared" si="294"/>
        <v>#DIV/0!</v>
      </c>
      <c r="FI70" s="170" t="e">
        <f t="shared" si="294"/>
        <v>#DIV/0!</v>
      </c>
      <c r="FJ70" s="170" t="e">
        <f t="shared" si="294"/>
        <v>#DIV/0!</v>
      </c>
      <c r="FK70" s="170" t="e">
        <f t="shared" si="294"/>
        <v>#DIV/0!</v>
      </c>
      <c r="FL70" s="170" t="e">
        <f t="shared" si="294"/>
        <v>#DIV/0!</v>
      </c>
      <c r="FM70" s="170" t="e">
        <f t="shared" si="294"/>
        <v>#DIV/0!</v>
      </c>
      <c r="FN70" s="171" t="e">
        <f t="shared" si="293"/>
        <v>#DIV/0!</v>
      </c>
      <c r="FO70" s="124" t="e">
        <f t="shared" ref="FO70:FO72" si="295">FN70/$FN$6</f>
        <v>#DIV/0!</v>
      </c>
      <c r="FP70" s="124" t="e">
        <f>FN70/FN39-1</f>
        <v>#DIV/0!</v>
      </c>
      <c r="GI70" s="40" t="s">
        <v>339</v>
      </c>
      <c r="GJ70" s="41">
        <v>0</v>
      </c>
      <c r="GK70" s="42">
        <f t="shared" si="249"/>
        <v>0</v>
      </c>
      <c r="GL70" s="43">
        <f t="shared" si="250"/>
        <v>0</v>
      </c>
      <c r="GM70" s="44">
        <v>1</v>
      </c>
      <c r="GN70" s="343">
        <v>0</v>
      </c>
      <c r="GO70" s="8"/>
      <c r="GR70" s="145"/>
      <c r="GS70" s="145" t="s">
        <v>340</v>
      </c>
      <c r="GT70" s="147"/>
      <c r="GU70" s="145" t="s">
        <v>341</v>
      </c>
      <c r="GV70" s="148"/>
      <c r="GW70" s="145" t="s">
        <v>342</v>
      </c>
      <c r="GX70" s="148"/>
      <c r="GY70" s="145" t="s">
        <v>343</v>
      </c>
      <c r="GZ70" s="148"/>
      <c r="HA70" s="145"/>
      <c r="HB70" s="148"/>
      <c r="HC70" s="145"/>
      <c r="HD70" s="148"/>
      <c r="HE70" s="145"/>
      <c r="HF70" s="148"/>
      <c r="HG70" s="145"/>
      <c r="HH70" s="148"/>
      <c r="HI70" s="145"/>
      <c r="HJ70" s="148"/>
      <c r="HK70" s="145"/>
      <c r="HL70" s="148"/>
      <c r="HM70" s="145"/>
      <c r="HN70" s="148"/>
      <c r="HO70" s="145"/>
      <c r="HP70" s="148"/>
      <c r="HQ70" s="145"/>
      <c r="HR70" s="150"/>
    </row>
    <row r="71" spans="18:226" ht="14.4" customHeight="1" x14ac:dyDescent="0.3">
      <c r="R71" s="225">
        <f t="shared" si="268"/>
        <v>0</v>
      </c>
      <c r="S71" s="225">
        <f t="shared" si="269"/>
        <v>0</v>
      </c>
      <c r="T71" s="225">
        <f t="shared" si="270"/>
        <v>0</v>
      </c>
      <c r="U71" s="225">
        <f t="shared" si="271"/>
        <v>0</v>
      </c>
      <c r="V71" s="226" t="s">
        <v>595</v>
      </c>
      <c r="W71" s="160">
        <f t="shared" si="272"/>
        <v>0</v>
      </c>
      <c r="X71" s="227" t="e">
        <f t="shared" si="265"/>
        <v>#DIV/0!</v>
      </c>
      <c r="Y71" s="228"/>
      <c r="Z71" s="228"/>
      <c r="AA71" s="332">
        <v>0</v>
      </c>
      <c r="AB71" s="335">
        <v>0</v>
      </c>
      <c r="AC71" s="163"/>
      <c r="AM71" s="228"/>
      <c r="AN71" s="228"/>
      <c r="AO71" s="227" t="e">
        <f>$X$68</f>
        <v>#DIV/0!</v>
      </c>
      <c r="AP71" s="95" t="str">
        <f t="shared" si="275"/>
        <v>C13</v>
      </c>
      <c r="AQ71" s="292">
        <f>Tabla24[[#This Row],[Columna3]]/7</f>
        <v>0</v>
      </c>
      <c r="AR71" s="292">
        <f>Tabla24[[#This Row],[Columna4]]/4.2</f>
        <v>0</v>
      </c>
      <c r="AS71" s="292">
        <f t="shared" si="276"/>
        <v>0</v>
      </c>
      <c r="AT71" s="292">
        <f t="shared" si="277"/>
        <v>0</v>
      </c>
      <c r="AU71" s="292">
        <f t="shared" si="278"/>
        <v>0</v>
      </c>
      <c r="AV71" s="292">
        <f t="shared" si="279"/>
        <v>0</v>
      </c>
      <c r="AW71" s="292">
        <f t="shared" si="280"/>
        <v>0</v>
      </c>
      <c r="AX71" s="292">
        <f t="shared" si="281"/>
        <v>0</v>
      </c>
      <c r="AY71" s="292">
        <f t="shared" si="282"/>
        <v>0</v>
      </c>
      <c r="AZ71" s="292">
        <f t="shared" si="283"/>
        <v>0</v>
      </c>
      <c r="BA71" s="292">
        <f t="shared" si="284"/>
        <v>0</v>
      </c>
      <c r="BB71" s="292">
        <f t="shared" si="285"/>
        <v>0</v>
      </c>
      <c r="BC71" s="292">
        <f t="shared" si="286"/>
        <v>0</v>
      </c>
      <c r="BD71" s="292">
        <f t="shared" si="287"/>
        <v>0</v>
      </c>
      <c r="BE71" s="292">
        <f t="shared" si="288"/>
        <v>0</v>
      </c>
      <c r="BG71" s="228"/>
      <c r="BH71" s="228"/>
      <c r="BI71" s="227" t="e">
        <f>$X$68</f>
        <v>#DIV/0!</v>
      </c>
      <c r="BJ71" s="95" t="str">
        <f>Tabla24[[#This Row],[Columna1]]</f>
        <v>C13</v>
      </c>
      <c r="BK71" s="292">
        <f>Tabla2410[[#This Row],[Columna3]]/7</f>
        <v>0</v>
      </c>
      <c r="BL71" s="292">
        <f>Tabla2410[[#This Row],[Columna4]]/4.2</f>
        <v>0</v>
      </c>
      <c r="BM71" s="292">
        <f>Tabla24[[#This Row],[Columna16]]</f>
        <v>0</v>
      </c>
      <c r="BN71" s="292" t="e">
        <f>(Tabla2410[[#This Row],[Columna4]]*BN$56/$BE$56)*$BM$55</f>
        <v>#DIV/0!</v>
      </c>
      <c r="BO71" s="292" t="e">
        <f>(Tabla2410[[#This Row],[Columna4]]*BO$56/$BE$56)*$BM$55</f>
        <v>#DIV/0!</v>
      </c>
      <c r="BP71" s="292" t="e">
        <f>(Tabla2410[[#This Row],[Columna4]]*BP$56/$BE$56)*$BM$55</f>
        <v>#DIV/0!</v>
      </c>
      <c r="BQ71" s="292" t="e">
        <f>(Tabla2410[[#This Row],[Columna4]]*BQ$56/$BE$56)*$BM$55</f>
        <v>#DIV/0!</v>
      </c>
      <c r="BR71" s="292" t="e">
        <f>(Tabla2410[[#This Row],[Columna4]]*BR$56/$BE$56)*$BM$55</f>
        <v>#DIV/0!</v>
      </c>
      <c r="BS71" s="292" t="e">
        <f>(Tabla2410[[#This Row],[Columna4]]*BS$56/$BE$56)*$BM$55</f>
        <v>#DIV/0!</v>
      </c>
      <c r="BT71" s="292" t="e">
        <f>(Tabla2410[[#This Row],[Columna4]]*BT$56/$BE$56)*$BM$55</f>
        <v>#DIV/0!</v>
      </c>
      <c r="BU71" s="292" t="e">
        <f>(Tabla2410[[#This Row],[Columna4]]*BU$56/$BE$56)*$BM$55</f>
        <v>#DIV/0!</v>
      </c>
      <c r="BV71" s="292" t="e">
        <f>(Tabla2410[[#This Row],[Columna4]]*BV$56/$BE$56)*$BM$55</f>
        <v>#DIV/0!</v>
      </c>
      <c r="BW71" s="292" t="e">
        <f>(Tabla2410[[#This Row],[Columna4]]*BW$56/$BE$56)*$BM$55</f>
        <v>#DIV/0!</v>
      </c>
      <c r="BX71" s="292" t="e">
        <f>(Tabla2410[[#This Row],[Columna4]]*BX$56/$BE$56)*$BM$55</f>
        <v>#DIV/0!</v>
      </c>
      <c r="BY71" s="292" t="e">
        <f>(Tabla2410[[#This Row],[Columna4]]*BY$56/$BE$56)*$BM$55</f>
        <v>#DIV/0!</v>
      </c>
      <c r="CA71" s="228"/>
      <c r="CB71" s="228"/>
      <c r="CC71" s="227" t="e">
        <f>$X$68</f>
        <v>#DIV/0!</v>
      </c>
      <c r="CD71" s="95" t="str">
        <f>Tabla24[[#This Row],[Columna1]]</f>
        <v>C13</v>
      </c>
      <c r="CE71" s="292" t="e">
        <f>Tabla24105[[#This Row],[Columna3]]/7</f>
        <v>#DIV/0!</v>
      </c>
      <c r="CF71" s="292" t="e">
        <f>Tabla24105[[#This Row],[Columna4]]/4.2</f>
        <v>#DIV/0!</v>
      </c>
      <c r="CG71" s="292" t="e">
        <f>Tabla2410[[#This Row],[Columna16]]</f>
        <v>#DIV/0!</v>
      </c>
      <c r="CH71" s="292" t="e">
        <f>(Tabla24105[[#This Row],[Columna4]]*CH$56/$BY$56)*$CG$55</f>
        <v>#DIV/0!</v>
      </c>
      <c r="CI71" s="292" t="e">
        <f>(Tabla24105[[#This Row],[Columna4]]*CI$56/$BY$56)*$CG$55</f>
        <v>#DIV/0!</v>
      </c>
      <c r="CJ71" s="292" t="e">
        <f>(Tabla24105[[#This Row],[Columna4]]*CJ$56/$BY$56)*$CG$55</f>
        <v>#DIV/0!</v>
      </c>
      <c r="CK71" s="292" t="e">
        <f>(Tabla24105[[#This Row],[Columna4]]*CK$56/$BY$56)*$CG$55</f>
        <v>#DIV/0!</v>
      </c>
      <c r="CL71" s="292" t="e">
        <f>(Tabla24105[[#This Row],[Columna4]]*CL$56/$BY$56)*$CG$55</f>
        <v>#DIV/0!</v>
      </c>
      <c r="CM71" s="292" t="e">
        <f>(Tabla24105[[#This Row],[Columna4]]*CM$56/$BY$56)*$CG$55</f>
        <v>#DIV/0!</v>
      </c>
      <c r="CN71" s="292" t="e">
        <f>(Tabla24105[[#This Row],[Columna4]]*CN$56/$BY$56)*$CG$55</f>
        <v>#DIV/0!</v>
      </c>
      <c r="CO71" s="292" t="e">
        <f>(Tabla24105[[#This Row],[Columna4]]*CO$56/$BY$56)*$CG$55</f>
        <v>#DIV/0!</v>
      </c>
      <c r="CP71" s="292" t="e">
        <f>(Tabla24105[[#This Row],[Columna4]]*CP$56/$BY$56)*$CG$55</f>
        <v>#DIV/0!</v>
      </c>
      <c r="CQ71" s="292" t="e">
        <f>(Tabla24105[[#This Row],[Columna4]]*CQ$56/$BY$56)*$CG$55</f>
        <v>#DIV/0!</v>
      </c>
      <c r="CR71" s="292" t="e">
        <f>(Tabla24105[[#This Row],[Columna4]]*CR$56/$BY$56)*$CG$55</f>
        <v>#DIV/0!</v>
      </c>
      <c r="CS71" s="292" t="e">
        <f>(Tabla24105[[#This Row],[Columna4]]*CS$56/$BY$56)*$CG$55</f>
        <v>#DIV/0!</v>
      </c>
      <c r="CU71" s="228"/>
      <c r="CV71" s="228"/>
      <c r="CW71" s="227" t="e">
        <f>$X$68</f>
        <v>#DIV/0!</v>
      </c>
      <c r="CX71" s="95" t="str">
        <f>Tabla24[[#This Row],[Columna1]]</f>
        <v>C13</v>
      </c>
      <c r="CY71" s="292" t="e">
        <f>Tabla241057[[#This Row],[Columna3]]/7</f>
        <v>#DIV/0!</v>
      </c>
      <c r="CZ71" s="292" t="e">
        <f>Tabla241057[[#This Row],[Columna4]]/4.2</f>
        <v>#DIV/0!</v>
      </c>
      <c r="DA71" s="292" t="e">
        <f>Tabla24105[[#This Row],[Columna16]]</f>
        <v>#DIV/0!</v>
      </c>
      <c r="DB71" s="292" t="e">
        <f>(Tabla241057[[#This Row],[Columna4]]*DB$56/$CS$56)*$DA$55</f>
        <v>#DIV/0!</v>
      </c>
      <c r="DC71" s="292" t="e">
        <f>(Tabla241057[[#This Row],[Columna4]]*DC$56/$CS$56)*$DA$55</f>
        <v>#DIV/0!</v>
      </c>
      <c r="DD71" s="292" t="e">
        <f>(Tabla241057[[#This Row],[Columna4]]*DD$56/$CS$56)*$DA$55</f>
        <v>#DIV/0!</v>
      </c>
      <c r="DE71" s="292" t="e">
        <f>(Tabla241057[[#This Row],[Columna4]]*DE$56/$CS$56)*$DA$55</f>
        <v>#DIV/0!</v>
      </c>
      <c r="DF71" s="292" t="e">
        <f>(Tabla241057[[#This Row],[Columna4]]*DF$56/$CS$56)*$DA$55</f>
        <v>#DIV/0!</v>
      </c>
      <c r="DG71" s="292" t="e">
        <f>(Tabla241057[[#This Row],[Columna4]]*DG$56/$CS$56)*$DA$55</f>
        <v>#DIV/0!</v>
      </c>
      <c r="DH71" s="292" t="e">
        <f>(Tabla241057[[#This Row],[Columna4]]*DH$56/$CS$56)*$DA$55</f>
        <v>#DIV/0!</v>
      </c>
      <c r="DI71" s="292" t="e">
        <f>(Tabla241057[[#This Row],[Columna4]]*DI$56/$CS$56)*$DA$55</f>
        <v>#DIV/0!</v>
      </c>
      <c r="DJ71" s="292" t="e">
        <f>(Tabla241057[[#This Row],[Columna4]]*DJ$56/$CS$56)*$DA$55</f>
        <v>#DIV/0!</v>
      </c>
      <c r="DK71" s="292" t="e">
        <f>(Tabla241057[[#This Row],[Columna4]]*DK$56/$CS$56)*$DA$55</f>
        <v>#DIV/0!</v>
      </c>
      <c r="DL71" s="292" t="e">
        <f>(Tabla241057[[#This Row],[Columna4]]*DL$56/$CS$56)*$DA$55</f>
        <v>#DIV/0!</v>
      </c>
      <c r="DM71" s="292" t="e">
        <f>(Tabla241057[[#This Row],[Columna4]]*DM$56/$CS$56)*$DA$55</f>
        <v>#DIV/0!</v>
      </c>
      <c r="DO71" s="228"/>
      <c r="DP71" s="228"/>
      <c r="DQ71" s="227" t="e">
        <f>$X$68</f>
        <v>#DIV/0!</v>
      </c>
      <c r="DR71" s="95" t="str">
        <f>Tabla24[[#This Row],[Columna1]]</f>
        <v>C13</v>
      </c>
      <c r="DS71" s="292" t="e">
        <f>Tabla24105711[[#This Row],[Columna3]]/7</f>
        <v>#DIV/0!</v>
      </c>
      <c r="DT71" s="292" t="e">
        <f>Tabla24105711[[#This Row],[Columna4]]/4.2</f>
        <v>#DIV/0!</v>
      </c>
      <c r="DU71" s="292" t="e">
        <f>Tabla241057[[#This Row],[Columna16]]</f>
        <v>#DIV/0!</v>
      </c>
      <c r="DV71" s="292" t="e">
        <f>(Tabla24105711[[#This Row],[Columna4]]*DV$56/$DM$56)*$DU$55</f>
        <v>#DIV/0!</v>
      </c>
      <c r="DW71" s="292" t="e">
        <f>(Tabla24105711[[#This Row],[Columna4]]*DW$56/$DM$56)*$DU$55</f>
        <v>#DIV/0!</v>
      </c>
      <c r="DX71" s="292" t="e">
        <f>(Tabla24105711[[#This Row],[Columna4]]*DX$56/$DM$56)*$DU$55</f>
        <v>#DIV/0!</v>
      </c>
      <c r="DY71" s="292" t="e">
        <f>(Tabla24105711[[#This Row],[Columna4]]*DY$56/$DM$56)*$DU$55</f>
        <v>#DIV/0!</v>
      </c>
      <c r="DZ71" s="292" t="e">
        <f>(Tabla24105711[[#This Row],[Columna4]]*DZ$56/$DM$56)*$DU$55</f>
        <v>#DIV/0!</v>
      </c>
      <c r="EA71" s="292" t="e">
        <f>(Tabla24105711[[#This Row],[Columna4]]*EA$56/$DM$56)*$DU$55</f>
        <v>#DIV/0!</v>
      </c>
      <c r="EB71" s="292" t="e">
        <f>(Tabla24105711[[#This Row],[Columna4]]*EB$56/$DM$56)*$DU$55</f>
        <v>#DIV/0!</v>
      </c>
      <c r="EC71" s="292" t="e">
        <f>(Tabla24105711[[#This Row],[Columna4]]*EC$56/$DM$56)*$DU$55</f>
        <v>#DIV/0!</v>
      </c>
      <c r="ED71" s="292" t="e">
        <f>(Tabla24105711[[#This Row],[Columna4]]*ED$56/$DM$56)*$DU$55</f>
        <v>#DIV/0!</v>
      </c>
      <c r="EE71" s="292" t="e">
        <f>(Tabla24105711[[#This Row],[Columna4]]*EE$56/$DM$56)*$DU$55</f>
        <v>#DIV/0!</v>
      </c>
      <c r="EF71" s="292" t="e">
        <f>(Tabla24105711[[#This Row],[Columna4]]*EF$56/$DM$56)*$DU$55</f>
        <v>#DIV/0!</v>
      </c>
      <c r="EG71" s="292" t="e">
        <f>(Tabla24105711[[#This Row],[Columna4]]*EG$56/$DM$56)*$DU$55</f>
        <v>#DIV/0!</v>
      </c>
      <c r="EI71" s="255" t="s">
        <v>344</v>
      </c>
      <c r="EJ71" s="257" t="s">
        <v>629</v>
      </c>
      <c r="EK71" s="258">
        <f t="shared" si="291"/>
        <v>0</v>
      </c>
      <c r="EL71" s="258">
        <f t="shared" si="291"/>
        <v>0</v>
      </c>
      <c r="EM71" s="258">
        <f t="shared" si="291"/>
        <v>0</v>
      </c>
      <c r="EN71" s="258">
        <f t="shared" si="291"/>
        <v>0</v>
      </c>
      <c r="EO71" s="258">
        <f t="shared" si="291"/>
        <v>0</v>
      </c>
      <c r="EP71" s="258">
        <f t="shared" si="291"/>
        <v>0</v>
      </c>
      <c r="EQ71" s="258">
        <f t="shared" si="291"/>
        <v>0</v>
      </c>
      <c r="ER71" s="258">
        <f t="shared" si="291"/>
        <v>0</v>
      </c>
      <c r="ES71" s="258">
        <f t="shared" si="291"/>
        <v>0</v>
      </c>
      <c r="ET71" s="258">
        <f t="shared" si="291"/>
        <v>0</v>
      </c>
      <c r="EU71" s="258">
        <f t="shared" si="291"/>
        <v>0</v>
      </c>
      <c r="EV71" s="258">
        <f t="shared" si="291"/>
        <v>0</v>
      </c>
      <c r="EW71" s="221">
        <f t="shared" si="197"/>
        <v>0</v>
      </c>
      <c r="EX71" s="123" t="e">
        <f t="shared" si="198"/>
        <v>#DIV/0!</v>
      </c>
      <c r="FA71" s="184" t="s">
        <v>122</v>
      </c>
      <c r="FB71" s="185" t="e">
        <f>$EK$380*FB68</f>
        <v>#DIV/0!</v>
      </c>
      <c r="FC71" s="185" t="e">
        <f>$EL$380*FC68</f>
        <v>#DIV/0!</v>
      </c>
      <c r="FD71" s="185" t="e">
        <f>$EM$380*FD68</f>
        <v>#DIV/0!</v>
      </c>
      <c r="FE71" s="185" t="e">
        <f>$EN$380*FE68</f>
        <v>#DIV/0!</v>
      </c>
      <c r="FF71" s="185" t="e">
        <f>$EO$380*FF68</f>
        <v>#DIV/0!</v>
      </c>
      <c r="FG71" s="185" t="e">
        <f>$EP$380*FG68</f>
        <v>#DIV/0!</v>
      </c>
      <c r="FH71" s="185" t="e">
        <f>$EQ$380*FH68</f>
        <v>#DIV/0!</v>
      </c>
      <c r="FI71" s="185" t="e">
        <f>$ER$380*FI68</f>
        <v>#DIV/0!</v>
      </c>
      <c r="FJ71" s="185" t="e">
        <f>$ES$380*FJ68</f>
        <v>#DIV/0!</v>
      </c>
      <c r="FK71" s="185" t="e">
        <f>$ET$380*FK68</f>
        <v>#DIV/0!</v>
      </c>
      <c r="FL71" s="185" t="e">
        <f>$EU$380*FL68</f>
        <v>#DIV/0!</v>
      </c>
      <c r="FM71" s="185" t="e">
        <f>$EV$380*FM68</f>
        <v>#DIV/0!</v>
      </c>
      <c r="FN71" s="171" t="e">
        <f t="shared" si="293"/>
        <v>#DIV/0!</v>
      </c>
      <c r="FO71" s="124" t="e">
        <f t="shared" si="295"/>
        <v>#DIV/0!</v>
      </c>
      <c r="GI71" s="33" t="s">
        <v>345</v>
      </c>
      <c r="GJ71" s="34"/>
      <c r="GK71" s="35">
        <f>SUM(GK72:GK79)</f>
        <v>0</v>
      </c>
      <c r="GL71" s="36"/>
      <c r="GM71" s="37"/>
      <c r="GN71" s="46"/>
      <c r="GO71" s="8"/>
      <c r="GR71" s="145" t="str">
        <f>GR13</f>
        <v>VENTAS NETAS</v>
      </c>
      <c r="GS71" s="175">
        <f>GS13+GU13+GW13</f>
        <v>0</v>
      </c>
      <c r="GT71" s="175"/>
      <c r="GU71" s="175">
        <f>GY13+HA13+HC13</f>
        <v>0</v>
      </c>
      <c r="GV71" s="175"/>
      <c r="GW71" s="175">
        <f>HE13+HG13+HI13</f>
        <v>0</v>
      </c>
      <c r="GX71" s="175"/>
      <c r="GY71" s="175">
        <f>HK13+HM13+HO13</f>
        <v>0</v>
      </c>
      <c r="GZ71" s="148"/>
      <c r="HA71" s="145"/>
      <c r="HB71" s="148"/>
      <c r="HC71" s="145"/>
      <c r="HD71" s="148"/>
      <c r="HE71" s="145"/>
      <c r="HF71" s="148"/>
      <c r="HG71" s="145"/>
      <c r="HH71" s="148"/>
      <c r="HI71" s="145"/>
      <c r="HJ71" s="148"/>
      <c r="HK71" s="145"/>
      <c r="HL71" s="148"/>
      <c r="HM71" s="145"/>
      <c r="HN71" s="148"/>
      <c r="HO71" s="145"/>
      <c r="HP71" s="148"/>
      <c r="HQ71" s="145"/>
      <c r="HR71" s="150"/>
    </row>
    <row r="72" spans="18:226" ht="14.4" customHeight="1" x14ac:dyDescent="0.3">
      <c r="R72" s="225">
        <f t="shared" si="268"/>
        <v>0</v>
      </c>
      <c r="S72" s="225">
        <f t="shared" si="269"/>
        <v>0</v>
      </c>
      <c r="T72" s="225">
        <f t="shared" si="270"/>
        <v>0</v>
      </c>
      <c r="U72" s="225">
        <f t="shared" si="271"/>
        <v>0</v>
      </c>
      <c r="V72" s="226" t="s">
        <v>596</v>
      </c>
      <c r="W72" s="160">
        <f t="shared" si="272"/>
        <v>0</v>
      </c>
      <c r="X72" s="227" t="e">
        <f t="shared" si="265"/>
        <v>#DIV/0!</v>
      </c>
      <c r="Y72" s="228"/>
      <c r="Z72" s="228"/>
      <c r="AA72" s="332">
        <v>0</v>
      </c>
      <c r="AB72" s="335">
        <v>0</v>
      </c>
      <c r="AC72" s="163"/>
      <c r="AM72" s="228"/>
      <c r="AN72" s="228"/>
      <c r="AO72" s="227" t="e">
        <f>$X$69</f>
        <v>#DIV/0!</v>
      </c>
      <c r="AP72" s="95" t="str">
        <f t="shared" si="275"/>
        <v>C14</v>
      </c>
      <c r="AQ72" s="292">
        <f>Tabla24[[#This Row],[Columna3]]/7</f>
        <v>0</v>
      </c>
      <c r="AR72" s="292">
        <f>Tabla24[[#This Row],[Columna4]]/4.2</f>
        <v>0</v>
      </c>
      <c r="AS72" s="292">
        <f t="shared" si="276"/>
        <v>0</v>
      </c>
      <c r="AT72" s="292">
        <f t="shared" si="277"/>
        <v>0</v>
      </c>
      <c r="AU72" s="292">
        <f t="shared" si="278"/>
        <v>0</v>
      </c>
      <c r="AV72" s="292">
        <f t="shared" si="279"/>
        <v>0</v>
      </c>
      <c r="AW72" s="292">
        <f t="shared" si="280"/>
        <v>0</v>
      </c>
      <c r="AX72" s="292">
        <f t="shared" si="281"/>
        <v>0</v>
      </c>
      <c r="AY72" s="292">
        <f t="shared" si="282"/>
        <v>0</v>
      </c>
      <c r="AZ72" s="292">
        <f t="shared" si="283"/>
        <v>0</v>
      </c>
      <c r="BA72" s="292">
        <f t="shared" si="284"/>
        <v>0</v>
      </c>
      <c r="BB72" s="292">
        <f t="shared" si="285"/>
        <v>0</v>
      </c>
      <c r="BC72" s="292">
        <f t="shared" si="286"/>
        <v>0</v>
      </c>
      <c r="BD72" s="292">
        <f t="shared" si="287"/>
        <v>0</v>
      </c>
      <c r="BE72" s="292">
        <f t="shared" si="288"/>
        <v>0</v>
      </c>
      <c r="BG72" s="228"/>
      <c r="BH72" s="228"/>
      <c r="BI72" s="227" t="e">
        <f>$X$69</f>
        <v>#DIV/0!</v>
      </c>
      <c r="BJ72" s="95" t="str">
        <f>Tabla24[[#This Row],[Columna1]]</f>
        <v>C14</v>
      </c>
      <c r="BK72" s="292">
        <f>Tabla2410[[#This Row],[Columna3]]/7</f>
        <v>0</v>
      </c>
      <c r="BL72" s="292">
        <f>Tabla2410[[#This Row],[Columna4]]/4.2</f>
        <v>0</v>
      </c>
      <c r="BM72" s="292">
        <f>Tabla24[[#This Row],[Columna16]]</f>
        <v>0</v>
      </c>
      <c r="BN72" s="292" t="e">
        <f>(Tabla2410[[#This Row],[Columna4]]*BN$56/$BE$56)*$BM$55</f>
        <v>#DIV/0!</v>
      </c>
      <c r="BO72" s="292" t="e">
        <f>(Tabla2410[[#This Row],[Columna4]]*BO$56/$BE$56)*$BM$55</f>
        <v>#DIV/0!</v>
      </c>
      <c r="BP72" s="292" t="e">
        <f>(Tabla2410[[#This Row],[Columna4]]*BP$56/$BE$56)*$BM$55</f>
        <v>#DIV/0!</v>
      </c>
      <c r="BQ72" s="292" t="e">
        <f>(Tabla2410[[#This Row],[Columna4]]*BQ$56/$BE$56)*$BM$55</f>
        <v>#DIV/0!</v>
      </c>
      <c r="BR72" s="292" t="e">
        <f>(Tabla2410[[#This Row],[Columna4]]*BR$56/$BE$56)*$BM$55</f>
        <v>#DIV/0!</v>
      </c>
      <c r="BS72" s="292" t="e">
        <f>(Tabla2410[[#This Row],[Columna4]]*BS$56/$BE$56)*$BM$55</f>
        <v>#DIV/0!</v>
      </c>
      <c r="BT72" s="292" t="e">
        <f>(Tabla2410[[#This Row],[Columna4]]*BT$56/$BE$56)*$BM$55</f>
        <v>#DIV/0!</v>
      </c>
      <c r="BU72" s="292" t="e">
        <f>(Tabla2410[[#This Row],[Columna4]]*BU$56/$BE$56)*$BM$55</f>
        <v>#DIV/0!</v>
      </c>
      <c r="BV72" s="292" t="e">
        <f>(Tabla2410[[#This Row],[Columna4]]*BV$56/$BE$56)*$BM$55</f>
        <v>#DIV/0!</v>
      </c>
      <c r="BW72" s="292" t="e">
        <f>(Tabla2410[[#This Row],[Columna4]]*BW$56/$BE$56)*$BM$55</f>
        <v>#DIV/0!</v>
      </c>
      <c r="BX72" s="292" t="e">
        <f>(Tabla2410[[#This Row],[Columna4]]*BX$56/$BE$56)*$BM$55</f>
        <v>#DIV/0!</v>
      </c>
      <c r="BY72" s="292" t="e">
        <f>(Tabla2410[[#This Row],[Columna4]]*BY$56/$BE$56)*$BM$55</f>
        <v>#DIV/0!</v>
      </c>
      <c r="CA72" s="228"/>
      <c r="CB72" s="228"/>
      <c r="CC72" s="227" t="e">
        <f>$X$69</f>
        <v>#DIV/0!</v>
      </c>
      <c r="CD72" s="95" t="str">
        <f>Tabla24[[#This Row],[Columna1]]</f>
        <v>C14</v>
      </c>
      <c r="CE72" s="292" t="e">
        <f>Tabla24105[[#This Row],[Columna3]]/7</f>
        <v>#DIV/0!</v>
      </c>
      <c r="CF72" s="292" t="e">
        <f>Tabla24105[[#This Row],[Columna4]]/4.2</f>
        <v>#DIV/0!</v>
      </c>
      <c r="CG72" s="292" t="e">
        <f>Tabla2410[[#This Row],[Columna16]]</f>
        <v>#DIV/0!</v>
      </c>
      <c r="CH72" s="292" t="e">
        <f>(Tabla24105[[#This Row],[Columna4]]*CH$56/$BY$56)*$CG$55</f>
        <v>#DIV/0!</v>
      </c>
      <c r="CI72" s="292" t="e">
        <f>(Tabla24105[[#This Row],[Columna4]]*CI$56/$BY$56)*$CG$55</f>
        <v>#DIV/0!</v>
      </c>
      <c r="CJ72" s="292" t="e">
        <f>(Tabla24105[[#This Row],[Columna4]]*CJ$56/$BY$56)*$CG$55</f>
        <v>#DIV/0!</v>
      </c>
      <c r="CK72" s="292" t="e">
        <f>(Tabla24105[[#This Row],[Columna4]]*CK$56/$BY$56)*$CG$55</f>
        <v>#DIV/0!</v>
      </c>
      <c r="CL72" s="292" t="e">
        <f>(Tabla24105[[#This Row],[Columna4]]*CL$56/$BY$56)*$CG$55</f>
        <v>#DIV/0!</v>
      </c>
      <c r="CM72" s="292" t="e">
        <f>(Tabla24105[[#This Row],[Columna4]]*CM$56/$BY$56)*$CG$55</f>
        <v>#DIV/0!</v>
      </c>
      <c r="CN72" s="292" t="e">
        <f>(Tabla24105[[#This Row],[Columna4]]*CN$56/$BY$56)*$CG$55</f>
        <v>#DIV/0!</v>
      </c>
      <c r="CO72" s="292" t="e">
        <f>(Tabla24105[[#This Row],[Columna4]]*CO$56/$BY$56)*$CG$55</f>
        <v>#DIV/0!</v>
      </c>
      <c r="CP72" s="292" t="e">
        <f>(Tabla24105[[#This Row],[Columna4]]*CP$56/$BY$56)*$CG$55</f>
        <v>#DIV/0!</v>
      </c>
      <c r="CQ72" s="292" t="e">
        <f>(Tabla24105[[#This Row],[Columna4]]*CQ$56/$BY$56)*$CG$55</f>
        <v>#DIV/0!</v>
      </c>
      <c r="CR72" s="292" t="e">
        <f>(Tabla24105[[#This Row],[Columna4]]*CR$56/$BY$56)*$CG$55</f>
        <v>#DIV/0!</v>
      </c>
      <c r="CS72" s="292" t="e">
        <f>(Tabla24105[[#This Row],[Columna4]]*CS$56/$BY$56)*$CG$55</f>
        <v>#DIV/0!</v>
      </c>
      <c r="CU72" s="228"/>
      <c r="CV72" s="228"/>
      <c r="CW72" s="227" t="e">
        <f>$X$69</f>
        <v>#DIV/0!</v>
      </c>
      <c r="CX72" s="95" t="str">
        <f>Tabla24[[#This Row],[Columna1]]</f>
        <v>C14</v>
      </c>
      <c r="CY72" s="292" t="e">
        <f>Tabla241057[[#This Row],[Columna3]]/7</f>
        <v>#DIV/0!</v>
      </c>
      <c r="CZ72" s="292" t="e">
        <f>Tabla241057[[#This Row],[Columna4]]/4.2</f>
        <v>#DIV/0!</v>
      </c>
      <c r="DA72" s="292" t="e">
        <f>Tabla24105[[#This Row],[Columna16]]</f>
        <v>#DIV/0!</v>
      </c>
      <c r="DB72" s="292" t="e">
        <f>(Tabla241057[[#This Row],[Columna4]]*DB$56/$CS$56)*$DA$55</f>
        <v>#DIV/0!</v>
      </c>
      <c r="DC72" s="292" t="e">
        <f>(Tabla241057[[#This Row],[Columna4]]*DC$56/$CS$56)*$DA$55</f>
        <v>#DIV/0!</v>
      </c>
      <c r="DD72" s="292" t="e">
        <f>(Tabla241057[[#This Row],[Columna4]]*DD$56/$CS$56)*$DA$55</f>
        <v>#DIV/0!</v>
      </c>
      <c r="DE72" s="292" t="e">
        <f>(Tabla241057[[#This Row],[Columna4]]*DE$56/$CS$56)*$DA$55</f>
        <v>#DIV/0!</v>
      </c>
      <c r="DF72" s="292" t="e">
        <f>(Tabla241057[[#This Row],[Columna4]]*DF$56/$CS$56)*$DA$55</f>
        <v>#DIV/0!</v>
      </c>
      <c r="DG72" s="292" t="e">
        <f>(Tabla241057[[#This Row],[Columna4]]*DG$56/$CS$56)*$DA$55</f>
        <v>#DIV/0!</v>
      </c>
      <c r="DH72" s="292" t="e">
        <f>(Tabla241057[[#This Row],[Columna4]]*DH$56/$CS$56)*$DA$55</f>
        <v>#DIV/0!</v>
      </c>
      <c r="DI72" s="292" t="e">
        <f>(Tabla241057[[#This Row],[Columna4]]*DI$56/$CS$56)*$DA$55</f>
        <v>#DIV/0!</v>
      </c>
      <c r="DJ72" s="292" t="e">
        <f>(Tabla241057[[#This Row],[Columna4]]*DJ$56/$CS$56)*$DA$55</f>
        <v>#DIV/0!</v>
      </c>
      <c r="DK72" s="292" t="e">
        <f>(Tabla241057[[#This Row],[Columna4]]*DK$56/$CS$56)*$DA$55</f>
        <v>#DIV/0!</v>
      </c>
      <c r="DL72" s="292" t="e">
        <f>(Tabla241057[[#This Row],[Columna4]]*DL$56/$CS$56)*$DA$55</f>
        <v>#DIV/0!</v>
      </c>
      <c r="DM72" s="292" t="e">
        <f>(Tabla241057[[#This Row],[Columna4]]*DM$56/$CS$56)*$DA$55</f>
        <v>#DIV/0!</v>
      </c>
      <c r="DO72" s="228"/>
      <c r="DP72" s="228"/>
      <c r="DQ72" s="227" t="e">
        <f>$X$69</f>
        <v>#DIV/0!</v>
      </c>
      <c r="DR72" s="95" t="str">
        <f>Tabla24[[#This Row],[Columna1]]</f>
        <v>C14</v>
      </c>
      <c r="DS72" s="292" t="e">
        <f>Tabla24105711[[#This Row],[Columna3]]/7</f>
        <v>#DIV/0!</v>
      </c>
      <c r="DT72" s="292" t="e">
        <f>Tabla24105711[[#This Row],[Columna4]]/4.2</f>
        <v>#DIV/0!</v>
      </c>
      <c r="DU72" s="292" t="e">
        <f>Tabla241057[[#This Row],[Columna16]]</f>
        <v>#DIV/0!</v>
      </c>
      <c r="DV72" s="292" t="e">
        <f>(Tabla24105711[[#This Row],[Columna4]]*DV$56/$DM$56)*$DU$55</f>
        <v>#DIV/0!</v>
      </c>
      <c r="DW72" s="292" t="e">
        <f>(Tabla24105711[[#This Row],[Columna4]]*DW$56/$DM$56)*$DU$55</f>
        <v>#DIV/0!</v>
      </c>
      <c r="DX72" s="292" t="e">
        <f>(Tabla24105711[[#This Row],[Columna4]]*DX$56/$DM$56)*$DU$55</f>
        <v>#DIV/0!</v>
      </c>
      <c r="DY72" s="292" t="e">
        <f>(Tabla24105711[[#This Row],[Columna4]]*DY$56/$DM$56)*$DU$55</f>
        <v>#DIV/0!</v>
      </c>
      <c r="DZ72" s="292" t="e">
        <f>(Tabla24105711[[#This Row],[Columna4]]*DZ$56/$DM$56)*$DU$55</f>
        <v>#DIV/0!</v>
      </c>
      <c r="EA72" s="292" t="e">
        <f>(Tabla24105711[[#This Row],[Columna4]]*EA$56/$DM$56)*$DU$55</f>
        <v>#DIV/0!</v>
      </c>
      <c r="EB72" s="292" t="e">
        <f>(Tabla24105711[[#This Row],[Columna4]]*EB$56/$DM$56)*$DU$55</f>
        <v>#DIV/0!</v>
      </c>
      <c r="EC72" s="292" t="e">
        <f>(Tabla24105711[[#This Row],[Columna4]]*EC$56/$DM$56)*$DU$55</f>
        <v>#DIV/0!</v>
      </c>
      <c r="ED72" s="292" t="e">
        <f>(Tabla24105711[[#This Row],[Columna4]]*ED$56/$DM$56)*$DU$55</f>
        <v>#DIV/0!</v>
      </c>
      <c r="EE72" s="292" t="e">
        <f>(Tabla24105711[[#This Row],[Columna4]]*EE$56/$DM$56)*$DU$55</f>
        <v>#DIV/0!</v>
      </c>
      <c r="EF72" s="292" t="e">
        <f>(Tabla24105711[[#This Row],[Columna4]]*EF$56/$DM$56)*$DU$55</f>
        <v>#DIV/0!</v>
      </c>
      <c r="EG72" s="292" t="e">
        <f>(Tabla24105711[[#This Row],[Columna4]]*EG$56/$DM$56)*$DU$55</f>
        <v>#DIV/0!</v>
      </c>
      <c r="EI72" s="255" t="s">
        <v>346</v>
      </c>
      <c r="EJ72" s="257" t="s">
        <v>347</v>
      </c>
      <c r="EK72" s="258">
        <f t="shared" si="291"/>
        <v>0</v>
      </c>
      <c r="EL72" s="258">
        <f t="shared" si="291"/>
        <v>0</v>
      </c>
      <c r="EM72" s="258">
        <f t="shared" si="291"/>
        <v>0</v>
      </c>
      <c r="EN72" s="258">
        <f t="shared" si="291"/>
        <v>0</v>
      </c>
      <c r="EO72" s="258">
        <f t="shared" si="291"/>
        <v>0</v>
      </c>
      <c r="EP72" s="258">
        <f t="shared" si="291"/>
        <v>0</v>
      </c>
      <c r="EQ72" s="258">
        <f t="shared" si="291"/>
        <v>0</v>
      </c>
      <c r="ER72" s="258">
        <f t="shared" si="291"/>
        <v>0</v>
      </c>
      <c r="ES72" s="258">
        <f t="shared" si="291"/>
        <v>0</v>
      </c>
      <c r="ET72" s="258">
        <f t="shared" si="291"/>
        <v>0</v>
      </c>
      <c r="EU72" s="258">
        <f t="shared" si="291"/>
        <v>0</v>
      </c>
      <c r="EV72" s="258">
        <f t="shared" si="291"/>
        <v>0</v>
      </c>
      <c r="EW72" s="221">
        <f t="shared" si="197"/>
        <v>0</v>
      </c>
      <c r="EX72" s="123" t="e">
        <f t="shared" si="198"/>
        <v>#DIV/0!</v>
      </c>
      <c r="FA72" s="169" t="s">
        <v>125</v>
      </c>
      <c r="FB72" s="170" t="e">
        <f>FB70-FB71</f>
        <v>#DIV/0!</v>
      </c>
      <c r="FC72" s="170" t="e">
        <f t="shared" ref="FC72:FM72" si="296">FC70-FC71</f>
        <v>#DIV/0!</v>
      </c>
      <c r="FD72" s="170" t="e">
        <f t="shared" si="296"/>
        <v>#DIV/0!</v>
      </c>
      <c r="FE72" s="170" t="e">
        <f t="shared" si="296"/>
        <v>#DIV/0!</v>
      </c>
      <c r="FF72" s="170" t="e">
        <f t="shared" si="296"/>
        <v>#DIV/0!</v>
      </c>
      <c r="FG72" s="170" t="e">
        <f t="shared" si="296"/>
        <v>#DIV/0!</v>
      </c>
      <c r="FH72" s="170" t="e">
        <f t="shared" si="296"/>
        <v>#DIV/0!</v>
      </c>
      <c r="FI72" s="170" t="e">
        <f t="shared" si="296"/>
        <v>#DIV/0!</v>
      </c>
      <c r="FJ72" s="170" t="e">
        <f t="shared" si="296"/>
        <v>#DIV/0!</v>
      </c>
      <c r="FK72" s="170" t="e">
        <f t="shared" si="296"/>
        <v>#DIV/0!</v>
      </c>
      <c r="FL72" s="170" t="e">
        <f t="shared" si="296"/>
        <v>#DIV/0!</v>
      </c>
      <c r="FM72" s="170" t="e">
        <f t="shared" si="296"/>
        <v>#DIV/0!</v>
      </c>
      <c r="FN72" s="171" t="e">
        <f t="shared" si="293"/>
        <v>#DIV/0!</v>
      </c>
      <c r="FO72" s="124" t="e">
        <f t="shared" si="295"/>
        <v>#DIV/0!</v>
      </c>
      <c r="GI72" s="40" t="s">
        <v>348</v>
      </c>
      <c r="GJ72" s="41">
        <v>0</v>
      </c>
      <c r="GK72" s="42">
        <f t="shared" ref="GK72:GK79" si="297">GJ72*GL72</f>
        <v>0</v>
      </c>
      <c r="GL72" s="43">
        <f t="shared" ref="GL72:GL79" si="298">GN72*GM72</f>
        <v>0</v>
      </c>
      <c r="GM72" s="44">
        <v>1</v>
      </c>
      <c r="GN72" s="343">
        <v>0</v>
      </c>
      <c r="GO72" s="8"/>
      <c r="GR72" s="145" t="str">
        <f>GR17</f>
        <v>UTILIDAD BRUTA</v>
      </c>
      <c r="GS72" s="175" t="e">
        <f>GS17+GU17+GW17</f>
        <v>#DIV/0!</v>
      </c>
      <c r="GT72" s="175"/>
      <c r="GU72" s="175" t="e">
        <f>GY17+HA17+HC17</f>
        <v>#DIV/0!</v>
      </c>
      <c r="GV72" s="175"/>
      <c r="GW72" s="175" t="e">
        <f>HE17+HG17+HI17</f>
        <v>#DIV/0!</v>
      </c>
      <c r="GX72" s="175"/>
      <c r="GY72" s="175" t="e">
        <f>HK17+HM17+HO17</f>
        <v>#DIV/0!</v>
      </c>
      <c r="GZ72" s="148"/>
      <c r="HA72" s="145"/>
      <c r="HB72" s="148"/>
      <c r="HC72" s="145"/>
      <c r="HD72" s="148"/>
      <c r="HE72" s="145"/>
      <c r="HF72" s="148"/>
      <c r="HG72" s="145"/>
      <c r="HH72" s="148"/>
      <c r="HI72" s="145"/>
      <c r="HJ72" s="148"/>
      <c r="HK72" s="145"/>
      <c r="HL72" s="148"/>
      <c r="HM72" s="145"/>
      <c r="HN72" s="148"/>
      <c r="HO72" s="145"/>
      <c r="HP72" s="148"/>
      <c r="HQ72" s="145"/>
      <c r="HR72" s="150"/>
    </row>
    <row r="73" spans="18:226" ht="14.4" customHeight="1" x14ac:dyDescent="0.3">
      <c r="R73" s="251">
        <f t="shared" si="268"/>
        <v>0</v>
      </c>
      <c r="S73" s="251">
        <f t="shared" si="269"/>
        <v>0</v>
      </c>
      <c r="T73" s="251">
        <f t="shared" si="270"/>
        <v>0</v>
      </c>
      <c r="U73" s="251">
        <f t="shared" si="271"/>
        <v>0</v>
      </c>
      <c r="V73" s="252" t="s">
        <v>597</v>
      </c>
      <c r="W73" s="160">
        <f t="shared" si="272"/>
        <v>0</v>
      </c>
      <c r="X73" s="253" t="e">
        <f t="shared" si="265"/>
        <v>#DIV/0!</v>
      </c>
      <c r="Y73" s="254" t="e">
        <f>SUM(X73:X81)</f>
        <v>#DIV/0!</v>
      </c>
      <c r="Z73" s="254" t="s">
        <v>186</v>
      </c>
      <c r="AA73" s="332">
        <v>0</v>
      </c>
      <c r="AB73" s="335">
        <v>0</v>
      </c>
      <c r="AC73" s="163"/>
      <c r="AM73" s="228"/>
      <c r="AN73" s="228"/>
      <c r="AO73" s="227" t="e">
        <f>$X$70</f>
        <v>#DIV/0!</v>
      </c>
      <c r="AP73" s="95" t="str">
        <f t="shared" si="275"/>
        <v>C15</v>
      </c>
      <c r="AQ73" s="292">
        <f>Tabla24[[#This Row],[Columna3]]/7</f>
        <v>0</v>
      </c>
      <c r="AR73" s="292">
        <f>Tabla24[[#This Row],[Columna4]]/4.2</f>
        <v>0</v>
      </c>
      <c r="AS73" s="292">
        <f t="shared" si="276"/>
        <v>0</v>
      </c>
      <c r="AT73" s="292">
        <f t="shared" si="277"/>
        <v>0</v>
      </c>
      <c r="AU73" s="292">
        <f t="shared" si="278"/>
        <v>0</v>
      </c>
      <c r="AV73" s="292">
        <f t="shared" si="279"/>
        <v>0</v>
      </c>
      <c r="AW73" s="292">
        <f t="shared" si="280"/>
        <v>0</v>
      </c>
      <c r="AX73" s="292">
        <f t="shared" si="281"/>
        <v>0</v>
      </c>
      <c r="AY73" s="292">
        <f t="shared" si="282"/>
        <v>0</v>
      </c>
      <c r="AZ73" s="292">
        <f t="shared" si="283"/>
        <v>0</v>
      </c>
      <c r="BA73" s="292">
        <f t="shared" si="284"/>
        <v>0</v>
      </c>
      <c r="BB73" s="292">
        <f t="shared" si="285"/>
        <v>0</v>
      </c>
      <c r="BC73" s="292">
        <f t="shared" si="286"/>
        <v>0</v>
      </c>
      <c r="BD73" s="292">
        <f t="shared" si="287"/>
        <v>0</v>
      </c>
      <c r="BE73" s="292">
        <f t="shared" si="288"/>
        <v>0</v>
      </c>
      <c r="BG73" s="228"/>
      <c r="BH73" s="228"/>
      <c r="BI73" s="227" t="e">
        <f>$X$70</f>
        <v>#DIV/0!</v>
      </c>
      <c r="BJ73" s="95" t="str">
        <f>Tabla24[[#This Row],[Columna1]]</f>
        <v>C15</v>
      </c>
      <c r="BK73" s="292">
        <f>Tabla2410[[#This Row],[Columna3]]/7</f>
        <v>0</v>
      </c>
      <c r="BL73" s="292">
        <f>Tabla2410[[#This Row],[Columna4]]/4.2</f>
        <v>0</v>
      </c>
      <c r="BM73" s="292">
        <f>Tabla24[[#This Row],[Columna16]]</f>
        <v>0</v>
      </c>
      <c r="BN73" s="292" t="e">
        <f>(Tabla2410[[#This Row],[Columna4]]*BN$56/$BE$56)*$BM$55</f>
        <v>#DIV/0!</v>
      </c>
      <c r="BO73" s="292" t="e">
        <f>(Tabla2410[[#This Row],[Columna4]]*BO$56/$BE$56)*$BM$55</f>
        <v>#DIV/0!</v>
      </c>
      <c r="BP73" s="292" t="e">
        <f>(Tabla2410[[#This Row],[Columna4]]*BP$56/$BE$56)*$BM$55</f>
        <v>#DIV/0!</v>
      </c>
      <c r="BQ73" s="292" t="e">
        <f>(Tabla2410[[#This Row],[Columna4]]*BQ$56/$BE$56)*$BM$55</f>
        <v>#DIV/0!</v>
      </c>
      <c r="BR73" s="292" t="e">
        <f>(Tabla2410[[#This Row],[Columna4]]*BR$56/$BE$56)*$BM$55</f>
        <v>#DIV/0!</v>
      </c>
      <c r="BS73" s="292" t="e">
        <f>(Tabla2410[[#This Row],[Columna4]]*BS$56/$BE$56)*$BM$55</f>
        <v>#DIV/0!</v>
      </c>
      <c r="BT73" s="292" t="e">
        <f>(Tabla2410[[#This Row],[Columna4]]*BT$56/$BE$56)*$BM$55</f>
        <v>#DIV/0!</v>
      </c>
      <c r="BU73" s="292" t="e">
        <f>(Tabla2410[[#This Row],[Columna4]]*BU$56/$BE$56)*$BM$55</f>
        <v>#DIV/0!</v>
      </c>
      <c r="BV73" s="292" t="e">
        <f>(Tabla2410[[#This Row],[Columna4]]*BV$56/$BE$56)*$BM$55</f>
        <v>#DIV/0!</v>
      </c>
      <c r="BW73" s="292" t="e">
        <f>(Tabla2410[[#This Row],[Columna4]]*BW$56/$BE$56)*$BM$55</f>
        <v>#DIV/0!</v>
      </c>
      <c r="BX73" s="292" t="e">
        <f>(Tabla2410[[#This Row],[Columna4]]*BX$56/$BE$56)*$BM$55</f>
        <v>#DIV/0!</v>
      </c>
      <c r="BY73" s="292" t="e">
        <f>(Tabla2410[[#This Row],[Columna4]]*BY$56/$BE$56)*$BM$55</f>
        <v>#DIV/0!</v>
      </c>
      <c r="CA73" s="228"/>
      <c r="CB73" s="228"/>
      <c r="CC73" s="227" t="e">
        <f>$X$70</f>
        <v>#DIV/0!</v>
      </c>
      <c r="CD73" s="95" t="str">
        <f>Tabla24[[#This Row],[Columna1]]</f>
        <v>C15</v>
      </c>
      <c r="CE73" s="292" t="e">
        <f>Tabla24105[[#This Row],[Columna3]]/7</f>
        <v>#DIV/0!</v>
      </c>
      <c r="CF73" s="292" t="e">
        <f>Tabla24105[[#This Row],[Columna4]]/4.2</f>
        <v>#DIV/0!</v>
      </c>
      <c r="CG73" s="292" t="e">
        <f>Tabla2410[[#This Row],[Columna16]]</f>
        <v>#DIV/0!</v>
      </c>
      <c r="CH73" s="292" t="e">
        <f>(Tabla24105[[#This Row],[Columna4]]*CH$56/$BY$56)*$CG$55</f>
        <v>#DIV/0!</v>
      </c>
      <c r="CI73" s="292" t="e">
        <f>(Tabla24105[[#This Row],[Columna4]]*CI$56/$BY$56)*$CG$55</f>
        <v>#DIV/0!</v>
      </c>
      <c r="CJ73" s="292" t="e">
        <f>(Tabla24105[[#This Row],[Columna4]]*CJ$56/$BY$56)*$CG$55</f>
        <v>#DIV/0!</v>
      </c>
      <c r="CK73" s="292" t="e">
        <f>(Tabla24105[[#This Row],[Columna4]]*CK$56/$BY$56)*$CG$55</f>
        <v>#DIV/0!</v>
      </c>
      <c r="CL73" s="292" t="e">
        <f>(Tabla24105[[#This Row],[Columna4]]*CL$56/$BY$56)*$CG$55</f>
        <v>#DIV/0!</v>
      </c>
      <c r="CM73" s="292" t="e">
        <f>(Tabla24105[[#This Row],[Columna4]]*CM$56/$BY$56)*$CG$55</f>
        <v>#DIV/0!</v>
      </c>
      <c r="CN73" s="292" t="e">
        <f>(Tabla24105[[#This Row],[Columna4]]*CN$56/$BY$56)*$CG$55</f>
        <v>#DIV/0!</v>
      </c>
      <c r="CO73" s="292" t="e">
        <f>(Tabla24105[[#This Row],[Columna4]]*CO$56/$BY$56)*$CG$55</f>
        <v>#DIV/0!</v>
      </c>
      <c r="CP73" s="292" t="e">
        <f>(Tabla24105[[#This Row],[Columna4]]*CP$56/$BY$56)*$CG$55</f>
        <v>#DIV/0!</v>
      </c>
      <c r="CQ73" s="292" t="e">
        <f>(Tabla24105[[#This Row],[Columna4]]*CQ$56/$BY$56)*$CG$55</f>
        <v>#DIV/0!</v>
      </c>
      <c r="CR73" s="292" t="e">
        <f>(Tabla24105[[#This Row],[Columna4]]*CR$56/$BY$56)*$CG$55</f>
        <v>#DIV/0!</v>
      </c>
      <c r="CS73" s="292" t="e">
        <f>(Tabla24105[[#This Row],[Columna4]]*CS$56/$BY$56)*$CG$55</f>
        <v>#DIV/0!</v>
      </c>
      <c r="CU73" s="228"/>
      <c r="CV73" s="228"/>
      <c r="CW73" s="227" t="e">
        <f>$X$70</f>
        <v>#DIV/0!</v>
      </c>
      <c r="CX73" s="95" t="str">
        <f>Tabla24[[#This Row],[Columna1]]</f>
        <v>C15</v>
      </c>
      <c r="CY73" s="292" t="e">
        <f>Tabla241057[[#This Row],[Columna3]]/7</f>
        <v>#DIV/0!</v>
      </c>
      <c r="CZ73" s="292" t="e">
        <f>Tabla241057[[#This Row],[Columna4]]/4.2</f>
        <v>#DIV/0!</v>
      </c>
      <c r="DA73" s="292" t="e">
        <f>Tabla24105[[#This Row],[Columna16]]</f>
        <v>#DIV/0!</v>
      </c>
      <c r="DB73" s="292" t="e">
        <f>(Tabla241057[[#This Row],[Columna4]]*DB$56/$CS$56)*$DA$55</f>
        <v>#DIV/0!</v>
      </c>
      <c r="DC73" s="292" t="e">
        <f>(Tabla241057[[#This Row],[Columna4]]*DC$56/$CS$56)*$DA$55</f>
        <v>#DIV/0!</v>
      </c>
      <c r="DD73" s="292" t="e">
        <f>(Tabla241057[[#This Row],[Columna4]]*DD$56/$CS$56)*$DA$55</f>
        <v>#DIV/0!</v>
      </c>
      <c r="DE73" s="292" t="e">
        <f>(Tabla241057[[#This Row],[Columna4]]*DE$56/$CS$56)*$DA$55</f>
        <v>#DIV/0!</v>
      </c>
      <c r="DF73" s="292" t="e">
        <f>(Tabla241057[[#This Row],[Columna4]]*DF$56/$CS$56)*$DA$55</f>
        <v>#DIV/0!</v>
      </c>
      <c r="DG73" s="292" t="e">
        <f>(Tabla241057[[#This Row],[Columna4]]*DG$56/$CS$56)*$DA$55</f>
        <v>#DIV/0!</v>
      </c>
      <c r="DH73" s="292" t="e">
        <f>(Tabla241057[[#This Row],[Columna4]]*DH$56/$CS$56)*$DA$55</f>
        <v>#DIV/0!</v>
      </c>
      <c r="DI73" s="292" t="e">
        <f>(Tabla241057[[#This Row],[Columna4]]*DI$56/$CS$56)*$DA$55</f>
        <v>#DIV/0!</v>
      </c>
      <c r="DJ73" s="292" t="e">
        <f>(Tabla241057[[#This Row],[Columna4]]*DJ$56/$CS$56)*$DA$55</f>
        <v>#DIV/0!</v>
      </c>
      <c r="DK73" s="292" t="e">
        <f>(Tabla241057[[#This Row],[Columna4]]*DK$56/$CS$56)*$DA$55</f>
        <v>#DIV/0!</v>
      </c>
      <c r="DL73" s="292" t="e">
        <f>(Tabla241057[[#This Row],[Columna4]]*DL$56/$CS$56)*$DA$55</f>
        <v>#DIV/0!</v>
      </c>
      <c r="DM73" s="292" t="e">
        <f>(Tabla241057[[#This Row],[Columna4]]*DM$56/$CS$56)*$DA$55</f>
        <v>#DIV/0!</v>
      </c>
      <c r="DO73" s="228"/>
      <c r="DP73" s="228"/>
      <c r="DQ73" s="227" t="e">
        <f>$X$70</f>
        <v>#DIV/0!</v>
      </c>
      <c r="DR73" s="95" t="str">
        <f>Tabla24[[#This Row],[Columna1]]</f>
        <v>C15</v>
      </c>
      <c r="DS73" s="292" t="e">
        <f>Tabla24105711[[#This Row],[Columna3]]/7</f>
        <v>#DIV/0!</v>
      </c>
      <c r="DT73" s="292" t="e">
        <f>Tabla24105711[[#This Row],[Columna4]]/4.2</f>
        <v>#DIV/0!</v>
      </c>
      <c r="DU73" s="292" t="e">
        <f>Tabla241057[[#This Row],[Columna16]]</f>
        <v>#DIV/0!</v>
      </c>
      <c r="DV73" s="292" t="e">
        <f>(Tabla24105711[[#This Row],[Columna4]]*DV$56/$DM$56)*$DU$55</f>
        <v>#DIV/0!</v>
      </c>
      <c r="DW73" s="292" t="e">
        <f>(Tabla24105711[[#This Row],[Columna4]]*DW$56/$DM$56)*$DU$55</f>
        <v>#DIV/0!</v>
      </c>
      <c r="DX73" s="292" t="e">
        <f>(Tabla24105711[[#This Row],[Columna4]]*DX$56/$DM$56)*$DU$55</f>
        <v>#DIV/0!</v>
      </c>
      <c r="DY73" s="292" t="e">
        <f>(Tabla24105711[[#This Row],[Columna4]]*DY$56/$DM$56)*$DU$55</f>
        <v>#DIV/0!</v>
      </c>
      <c r="DZ73" s="292" t="e">
        <f>(Tabla24105711[[#This Row],[Columna4]]*DZ$56/$DM$56)*$DU$55</f>
        <v>#DIV/0!</v>
      </c>
      <c r="EA73" s="292" t="e">
        <f>(Tabla24105711[[#This Row],[Columna4]]*EA$56/$DM$56)*$DU$55</f>
        <v>#DIV/0!</v>
      </c>
      <c r="EB73" s="292" t="e">
        <f>(Tabla24105711[[#This Row],[Columna4]]*EB$56/$DM$56)*$DU$55</f>
        <v>#DIV/0!</v>
      </c>
      <c r="EC73" s="292" t="e">
        <f>(Tabla24105711[[#This Row],[Columna4]]*EC$56/$DM$56)*$DU$55</f>
        <v>#DIV/0!</v>
      </c>
      <c r="ED73" s="292" t="e">
        <f>(Tabla24105711[[#This Row],[Columna4]]*ED$56/$DM$56)*$DU$55</f>
        <v>#DIV/0!</v>
      </c>
      <c r="EE73" s="292" t="e">
        <f>(Tabla24105711[[#This Row],[Columna4]]*EE$56/$DM$56)*$DU$55</f>
        <v>#DIV/0!</v>
      </c>
      <c r="EF73" s="292" t="e">
        <f>(Tabla24105711[[#This Row],[Columna4]]*EF$56/$DM$56)*$DU$55</f>
        <v>#DIV/0!</v>
      </c>
      <c r="EG73" s="292" t="e">
        <f>(Tabla24105711[[#This Row],[Columna4]]*EG$56/$DM$56)*$DU$55</f>
        <v>#DIV/0!</v>
      </c>
      <c r="EI73" s="255" t="s">
        <v>349</v>
      </c>
      <c r="EJ73" s="257" t="s">
        <v>350</v>
      </c>
      <c r="EK73" s="258">
        <f t="shared" si="291"/>
        <v>0</v>
      </c>
      <c r="EL73" s="258">
        <f t="shared" si="291"/>
        <v>0</v>
      </c>
      <c r="EM73" s="258">
        <f t="shared" si="291"/>
        <v>0</v>
      </c>
      <c r="EN73" s="258">
        <f t="shared" si="291"/>
        <v>0</v>
      </c>
      <c r="EO73" s="258">
        <f t="shared" si="291"/>
        <v>0</v>
      </c>
      <c r="EP73" s="258">
        <f t="shared" si="291"/>
        <v>0</v>
      </c>
      <c r="EQ73" s="258">
        <f t="shared" si="291"/>
        <v>0</v>
      </c>
      <c r="ER73" s="258">
        <f t="shared" si="291"/>
        <v>0</v>
      </c>
      <c r="ES73" s="258">
        <f t="shared" si="291"/>
        <v>0</v>
      </c>
      <c r="ET73" s="258">
        <f t="shared" si="291"/>
        <v>0</v>
      </c>
      <c r="EU73" s="258">
        <f t="shared" si="291"/>
        <v>0</v>
      </c>
      <c r="EV73" s="258">
        <f t="shared" si="291"/>
        <v>0</v>
      </c>
      <c r="EW73" s="221">
        <f t="shared" si="197"/>
        <v>0</v>
      </c>
      <c r="EX73" s="123" t="e">
        <f t="shared" si="198"/>
        <v>#DIV/0!</v>
      </c>
      <c r="FC73" s="210"/>
      <c r="FD73" s="210"/>
      <c r="FE73" s="210"/>
      <c r="FF73" s="210"/>
      <c r="FG73" s="210"/>
      <c r="FH73" s="210"/>
      <c r="FI73" s="210"/>
      <c r="FJ73" s="210"/>
      <c r="FK73" s="210"/>
      <c r="FL73" s="210"/>
      <c r="FM73" s="210"/>
      <c r="FO73" s="124"/>
      <c r="GI73" s="40" t="s">
        <v>351</v>
      </c>
      <c r="GJ73" s="41">
        <v>0</v>
      </c>
      <c r="GK73" s="42">
        <f t="shared" si="297"/>
        <v>0</v>
      </c>
      <c r="GL73" s="43">
        <f t="shared" si="298"/>
        <v>0</v>
      </c>
      <c r="GM73" s="44">
        <v>1</v>
      </c>
      <c r="GN73" s="343">
        <v>0</v>
      </c>
      <c r="GO73" s="8"/>
      <c r="GR73" s="145" t="str">
        <f>GR37</f>
        <v>TOTAL DE GASTOS</v>
      </c>
      <c r="GS73" s="175" t="e">
        <f>GS37+GU37+GW37</f>
        <v>#DIV/0!</v>
      </c>
      <c r="GT73" s="175"/>
      <c r="GU73" s="175" t="e">
        <f>GY37+HA37+HC37</f>
        <v>#DIV/0!</v>
      </c>
      <c r="GV73" s="175"/>
      <c r="GW73" s="175" t="e">
        <f>HE37+HG37+HI37</f>
        <v>#DIV/0!</v>
      </c>
      <c r="GX73" s="175"/>
      <c r="GY73" s="175" t="e">
        <f>HK37+HM37+HO37</f>
        <v>#DIV/0!</v>
      </c>
      <c r="GZ73" s="148"/>
      <c r="HA73" s="145"/>
      <c r="HB73" s="148"/>
      <c r="HC73" s="145"/>
      <c r="HD73" s="148"/>
      <c r="HE73" s="145"/>
      <c r="HF73" s="148"/>
      <c r="HG73" s="145"/>
      <c r="HH73" s="148"/>
      <c r="HI73" s="145"/>
      <c r="HJ73" s="148"/>
      <c r="HK73" s="145"/>
      <c r="HL73" s="148"/>
      <c r="HM73" s="145"/>
      <c r="HN73" s="148"/>
      <c r="HO73" s="145"/>
      <c r="HP73" s="148"/>
      <c r="HQ73" s="145"/>
      <c r="HR73" s="150"/>
    </row>
    <row r="74" spans="18:226" ht="14.4" customHeight="1" x14ac:dyDescent="0.3">
      <c r="R74" s="251">
        <f t="shared" si="268"/>
        <v>0</v>
      </c>
      <c r="S74" s="251">
        <f t="shared" si="269"/>
        <v>0</v>
      </c>
      <c r="T74" s="251">
        <f t="shared" si="270"/>
        <v>0</v>
      </c>
      <c r="U74" s="251">
        <f t="shared" si="271"/>
        <v>0</v>
      </c>
      <c r="V74" s="252" t="s">
        <v>598</v>
      </c>
      <c r="W74" s="160">
        <f t="shared" si="272"/>
        <v>0</v>
      </c>
      <c r="X74" s="253" t="e">
        <f t="shared" si="265"/>
        <v>#DIV/0!</v>
      </c>
      <c r="Y74" s="254"/>
      <c r="Z74" s="254"/>
      <c r="AA74" s="332">
        <v>0</v>
      </c>
      <c r="AB74" s="335">
        <v>0</v>
      </c>
      <c r="AC74" s="163"/>
      <c r="AM74" s="228"/>
      <c r="AN74" s="228"/>
      <c r="AO74" s="227" t="e">
        <f>$X$71</f>
        <v>#DIV/0!</v>
      </c>
      <c r="AP74" s="95" t="str">
        <f t="shared" si="275"/>
        <v>C16</v>
      </c>
      <c r="AQ74" s="292">
        <f>Tabla24[[#This Row],[Columna3]]/7</f>
        <v>0</v>
      </c>
      <c r="AR74" s="292">
        <f>Tabla24[[#This Row],[Columna4]]/4.2</f>
        <v>0</v>
      </c>
      <c r="AS74" s="292">
        <f t="shared" si="276"/>
        <v>0</v>
      </c>
      <c r="AT74" s="292">
        <f t="shared" si="277"/>
        <v>0</v>
      </c>
      <c r="AU74" s="292">
        <f t="shared" si="278"/>
        <v>0</v>
      </c>
      <c r="AV74" s="292">
        <f t="shared" si="279"/>
        <v>0</v>
      </c>
      <c r="AW74" s="292">
        <f t="shared" si="280"/>
        <v>0</v>
      </c>
      <c r="AX74" s="292">
        <f t="shared" si="281"/>
        <v>0</v>
      </c>
      <c r="AY74" s="292">
        <f t="shared" si="282"/>
        <v>0</v>
      </c>
      <c r="AZ74" s="292">
        <f t="shared" si="283"/>
        <v>0</v>
      </c>
      <c r="BA74" s="292">
        <f t="shared" si="284"/>
        <v>0</v>
      </c>
      <c r="BB74" s="292">
        <f t="shared" si="285"/>
        <v>0</v>
      </c>
      <c r="BC74" s="292">
        <f t="shared" si="286"/>
        <v>0</v>
      </c>
      <c r="BD74" s="292">
        <f t="shared" si="287"/>
        <v>0</v>
      </c>
      <c r="BE74" s="292">
        <f t="shared" si="288"/>
        <v>0</v>
      </c>
      <c r="BG74" s="228"/>
      <c r="BH74" s="228"/>
      <c r="BI74" s="227" t="e">
        <f>$X$71</f>
        <v>#DIV/0!</v>
      </c>
      <c r="BJ74" s="95" t="str">
        <f>Tabla24[[#This Row],[Columna1]]</f>
        <v>C16</v>
      </c>
      <c r="BK74" s="292">
        <f>Tabla2410[[#This Row],[Columna3]]/7</f>
        <v>0</v>
      </c>
      <c r="BL74" s="292">
        <f>Tabla2410[[#This Row],[Columna4]]/4.2</f>
        <v>0</v>
      </c>
      <c r="BM74" s="292">
        <f>Tabla24[[#This Row],[Columna16]]</f>
        <v>0</v>
      </c>
      <c r="BN74" s="292" t="e">
        <f>(Tabla2410[[#This Row],[Columna4]]*BN$56/$BE$56)*$BM$55</f>
        <v>#DIV/0!</v>
      </c>
      <c r="BO74" s="292" t="e">
        <f>(Tabla2410[[#This Row],[Columna4]]*BO$56/$BE$56)*$BM$55</f>
        <v>#DIV/0!</v>
      </c>
      <c r="BP74" s="292" t="e">
        <f>(Tabla2410[[#This Row],[Columna4]]*BP$56/$BE$56)*$BM$55</f>
        <v>#DIV/0!</v>
      </c>
      <c r="BQ74" s="292" t="e">
        <f>(Tabla2410[[#This Row],[Columna4]]*BQ$56/$BE$56)*$BM$55</f>
        <v>#DIV/0!</v>
      </c>
      <c r="BR74" s="292" t="e">
        <f>(Tabla2410[[#This Row],[Columna4]]*BR$56/$BE$56)*$BM$55</f>
        <v>#DIV/0!</v>
      </c>
      <c r="BS74" s="292" t="e">
        <f>(Tabla2410[[#This Row],[Columna4]]*BS$56/$BE$56)*$BM$55</f>
        <v>#DIV/0!</v>
      </c>
      <c r="BT74" s="292" t="e">
        <f>(Tabla2410[[#This Row],[Columna4]]*BT$56/$BE$56)*$BM$55</f>
        <v>#DIV/0!</v>
      </c>
      <c r="BU74" s="292" t="e">
        <f>(Tabla2410[[#This Row],[Columna4]]*BU$56/$BE$56)*$BM$55</f>
        <v>#DIV/0!</v>
      </c>
      <c r="BV74" s="292" t="e">
        <f>(Tabla2410[[#This Row],[Columna4]]*BV$56/$BE$56)*$BM$55</f>
        <v>#DIV/0!</v>
      </c>
      <c r="BW74" s="292" t="e">
        <f>(Tabla2410[[#This Row],[Columna4]]*BW$56/$BE$56)*$BM$55</f>
        <v>#DIV/0!</v>
      </c>
      <c r="BX74" s="292" t="e">
        <f>(Tabla2410[[#This Row],[Columna4]]*BX$56/$BE$56)*$BM$55</f>
        <v>#DIV/0!</v>
      </c>
      <c r="BY74" s="292" t="e">
        <f>(Tabla2410[[#This Row],[Columna4]]*BY$56/$BE$56)*$BM$55</f>
        <v>#DIV/0!</v>
      </c>
      <c r="CA74" s="228"/>
      <c r="CB74" s="228"/>
      <c r="CC74" s="227" t="e">
        <f>$X$71</f>
        <v>#DIV/0!</v>
      </c>
      <c r="CD74" s="95" t="str">
        <f>Tabla24[[#This Row],[Columna1]]</f>
        <v>C16</v>
      </c>
      <c r="CE74" s="292" t="e">
        <f>Tabla24105[[#This Row],[Columna3]]/7</f>
        <v>#DIV/0!</v>
      </c>
      <c r="CF74" s="292" t="e">
        <f>Tabla24105[[#This Row],[Columna4]]/4.2</f>
        <v>#DIV/0!</v>
      </c>
      <c r="CG74" s="292" t="e">
        <f>Tabla2410[[#This Row],[Columna16]]</f>
        <v>#DIV/0!</v>
      </c>
      <c r="CH74" s="292" t="e">
        <f>(Tabla24105[[#This Row],[Columna4]]*CH$56/$BY$56)*$CG$55</f>
        <v>#DIV/0!</v>
      </c>
      <c r="CI74" s="292" t="e">
        <f>(Tabla24105[[#This Row],[Columna4]]*CI$56/$BY$56)*$CG$55</f>
        <v>#DIV/0!</v>
      </c>
      <c r="CJ74" s="292" t="e">
        <f>(Tabla24105[[#This Row],[Columna4]]*CJ$56/$BY$56)*$CG$55</f>
        <v>#DIV/0!</v>
      </c>
      <c r="CK74" s="292" t="e">
        <f>(Tabla24105[[#This Row],[Columna4]]*CK$56/$BY$56)*$CG$55</f>
        <v>#DIV/0!</v>
      </c>
      <c r="CL74" s="292" t="e">
        <f>(Tabla24105[[#This Row],[Columna4]]*CL$56/$BY$56)*$CG$55</f>
        <v>#DIV/0!</v>
      </c>
      <c r="CM74" s="292" t="e">
        <f>(Tabla24105[[#This Row],[Columna4]]*CM$56/$BY$56)*$CG$55</f>
        <v>#DIV/0!</v>
      </c>
      <c r="CN74" s="292" t="e">
        <f>(Tabla24105[[#This Row],[Columna4]]*CN$56/$BY$56)*$CG$55</f>
        <v>#DIV/0!</v>
      </c>
      <c r="CO74" s="292" t="e">
        <f>(Tabla24105[[#This Row],[Columna4]]*CO$56/$BY$56)*$CG$55</f>
        <v>#DIV/0!</v>
      </c>
      <c r="CP74" s="292" t="e">
        <f>(Tabla24105[[#This Row],[Columna4]]*CP$56/$BY$56)*$CG$55</f>
        <v>#DIV/0!</v>
      </c>
      <c r="CQ74" s="292" t="e">
        <f>(Tabla24105[[#This Row],[Columna4]]*CQ$56/$BY$56)*$CG$55</f>
        <v>#DIV/0!</v>
      </c>
      <c r="CR74" s="292" t="e">
        <f>(Tabla24105[[#This Row],[Columna4]]*CR$56/$BY$56)*$CG$55</f>
        <v>#DIV/0!</v>
      </c>
      <c r="CS74" s="292" t="e">
        <f>(Tabla24105[[#This Row],[Columna4]]*CS$56/$BY$56)*$CG$55</f>
        <v>#DIV/0!</v>
      </c>
      <c r="CU74" s="228"/>
      <c r="CV74" s="228"/>
      <c r="CW74" s="227" t="e">
        <f>$X$71</f>
        <v>#DIV/0!</v>
      </c>
      <c r="CX74" s="95" t="str">
        <f>Tabla24[[#This Row],[Columna1]]</f>
        <v>C16</v>
      </c>
      <c r="CY74" s="292" t="e">
        <f>Tabla241057[[#This Row],[Columna3]]/7</f>
        <v>#DIV/0!</v>
      </c>
      <c r="CZ74" s="292" t="e">
        <f>Tabla241057[[#This Row],[Columna4]]/4.2</f>
        <v>#DIV/0!</v>
      </c>
      <c r="DA74" s="292" t="e">
        <f>Tabla24105[[#This Row],[Columna16]]</f>
        <v>#DIV/0!</v>
      </c>
      <c r="DB74" s="292" t="e">
        <f>(Tabla241057[[#This Row],[Columna4]]*DB$56/$CS$56)*$DA$55</f>
        <v>#DIV/0!</v>
      </c>
      <c r="DC74" s="292" t="e">
        <f>(Tabla241057[[#This Row],[Columna4]]*DC$56/$CS$56)*$DA$55</f>
        <v>#DIV/0!</v>
      </c>
      <c r="DD74" s="292" t="e">
        <f>(Tabla241057[[#This Row],[Columna4]]*DD$56/$CS$56)*$DA$55</f>
        <v>#DIV/0!</v>
      </c>
      <c r="DE74" s="292" t="e">
        <f>(Tabla241057[[#This Row],[Columna4]]*DE$56/$CS$56)*$DA$55</f>
        <v>#DIV/0!</v>
      </c>
      <c r="DF74" s="292" t="e">
        <f>(Tabla241057[[#This Row],[Columna4]]*DF$56/$CS$56)*$DA$55</f>
        <v>#DIV/0!</v>
      </c>
      <c r="DG74" s="292" t="e">
        <f>(Tabla241057[[#This Row],[Columna4]]*DG$56/$CS$56)*$DA$55</f>
        <v>#DIV/0!</v>
      </c>
      <c r="DH74" s="292" t="e">
        <f>(Tabla241057[[#This Row],[Columna4]]*DH$56/$CS$56)*$DA$55</f>
        <v>#DIV/0!</v>
      </c>
      <c r="DI74" s="292" t="e">
        <f>(Tabla241057[[#This Row],[Columna4]]*DI$56/$CS$56)*$DA$55</f>
        <v>#DIV/0!</v>
      </c>
      <c r="DJ74" s="292" t="e">
        <f>(Tabla241057[[#This Row],[Columna4]]*DJ$56/$CS$56)*$DA$55</f>
        <v>#DIV/0!</v>
      </c>
      <c r="DK74" s="292" t="e">
        <f>(Tabla241057[[#This Row],[Columna4]]*DK$56/$CS$56)*$DA$55</f>
        <v>#DIV/0!</v>
      </c>
      <c r="DL74" s="292" t="e">
        <f>(Tabla241057[[#This Row],[Columna4]]*DL$56/$CS$56)*$DA$55</f>
        <v>#DIV/0!</v>
      </c>
      <c r="DM74" s="292" t="e">
        <f>(Tabla241057[[#This Row],[Columna4]]*DM$56/$CS$56)*$DA$55</f>
        <v>#DIV/0!</v>
      </c>
      <c r="DO74" s="228"/>
      <c r="DP74" s="228"/>
      <c r="DQ74" s="227" t="e">
        <f>$X$71</f>
        <v>#DIV/0!</v>
      </c>
      <c r="DR74" s="95" t="str">
        <f>Tabla24[[#This Row],[Columna1]]</f>
        <v>C16</v>
      </c>
      <c r="DS74" s="292" t="e">
        <f>Tabla24105711[[#This Row],[Columna3]]/7</f>
        <v>#DIV/0!</v>
      </c>
      <c r="DT74" s="292" t="e">
        <f>Tabla24105711[[#This Row],[Columna4]]/4.2</f>
        <v>#DIV/0!</v>
      </c>
      <c r="DU74" s="292" t="e">
        <f>Tabla241057[[#This Row],[Columna16]]</f>
        <v>#DIV/0!</v>
      </c>
      <c r="DV74" s="292" t="e">
        <f>(Tabla24105711[[#This Row],[Columna4]]*DV$56/$DM$56)*$DU$55</f>
        <v>#DIV/0!</v>
      </c>
      <c r="DW74" s="292" t="e">
        <f>(Tabla24105711[[#This Row],[Columna4]]*DW$56/$DM$56)*$DU$55</f>
        <v>#DIV/0!</v>
      </c>
      <c r="DX74" s="292" t="e">
        <f>(Tabla24105711[[#This Row],[Columna4]]*DX$56/$DM$56)*$DU$55</f>
        <v>#DIV/0!</v>
      </c>
      <c r="DY74" s="292" t="e">
        <f>(Tabla24105711[[#This Row],[Columna4]]*DY$56/$DM$56)*$DU$55</f>
        <v>#DIV/0!</v>
      </c>
      <c r="DZ74" s="292" t="e">
        <f>(Tabla24105711[[#This Row],[Columna4]]*DZ$56/$DM$56)*$DU$55</f>
        <v>#DIV/0!</v>
      </c>
      <c r="EA74" s="292" t="e">
        <f>(Tabla24105711[[#This Row],[Columna4]]*EA$56/$DM$56)*$DU$55</f>
        <v>#DIV/0!</v>
      </c>
      <c r="EB74" s="292" t="e">
        <f>(Tabla24105711[[#This Row],[Columna4]]*EB$56/$DM$56)*$DU$55</f>
        <v>#DIV/0!</v>
      </c>
      <c r="EC74" s="292" t="e">
        <f>(Tabla24105711[[#This Row],[Columna4]]*EC$56/$DM$56)*$DU$55</f>
        <v>#DIV/0!</v>
      </c>
      <c r="ED74" s="292" t="e">
        <f>(Tabla24105711[[#This Row],[Columna4]]*ED$56/$DM$56)*$DU$55</f>
        <v>#DIV/0!</v>
      </c>
      <c r="EE74" s="292" t="e">
        <f>(Tabla24105711[[#This Row],[Columna4]]*EE$56/$DM$56)*$DU$55</f>
        <v>#DIV/0!</v>
      </c>
      <c r="EF74" s="292" t="e">
        <f>(Tabla24105711[[#This Row],[Columna4]]*EF$56/$DM$56)*$DU$55</f>
        <v>#DIV/0!</v>
      </c>
      <c r="EG74" s="292" t="e">
        <f>(Tabla24105711[[#This Row],[Columna4]]*EG$56/$DM$56)*$DU$55</f>
        <v>#DIV/0!</v>
      </c>
      <c r="EI74" s="255" t="s">
        <v>352</v>
      </c>
      <c r="EJ74" s="257" t="s">
        <v>353</v>
      </c>
      <c r="EK74" s="258">
        <f t="shared" si="291"/>
        <v>0</v>
      </c>
      <c r="EL74" s="258">
        <f t="shared" si="291"/>
        <v>0</v>
      </c>
      <c r="EM74" s="258">
        <f t="shared" si="291"/>
        <v>0</v>
      </c>
      <c r="EN74" s="258">
        <f t="shared" si="291"/>
        <v>0</v>
      </c>
      <c r="EO74" s="258">
        <f t="shared" si="291"/>
        <v>0</v>
      </c>
      <c r="EP74" s="258">
        <f t="shared" si="291"/>
        <v>0</v>
      </c>
      <c r="EQ74" s="258">
        <f t="shared" si="291"/>
        <v>0</v>
      </c>
      <c r="ER74" s="258">
        <f t="shared" si="291"/>
        <v>0</v>
      </c>
      <c r="ES74" s="258">
        <f t="shared" si="291"/>
        <v>0</v>
      </c>
      <c r="ET74" s="258">
        <f t="shared" si="291"/>
        <v>0</v>
      </c>
      <c r="EU74" s="258">
        <f t="shared" si="291"/>
        <v>0</v>
      </c>
      <c r="EV74" s="258">
        <f t="shared" si="291"/>
        <v>0</v>
      </c>
      <c r="EW74" s="221">
        <f t="shared" si="197"/>
        <v>0</v>
      </c>
      <c r="EX74" s="123" t="e">
        <f t="shared" si="198"/>
        <v>#DIV/0!</v>
      </c>
      <c r="FA74" s="169" t="s">
        <v>131</v>
      </c>
      <c r="FB74" s="214" t="e">
        <f>($EK$12*(1+FM66+FM65+FI66))+(FB70*(FI65+FI64))</f>
        <v>#DIV/0!</v>
      </c>
      <c r="FC74" s="214" t="e">
        <f>($EL$12*(1+FM66+FM65+FI66))+(FC70*(FI65+FI64))</f>
        <v>#DIV/0!</v>
      </c>
      <c r="FD74" s="214" t="e">
        <f>($EM$12*(1+FM66+FM65+FI66))+(FD70*(FI65+FI64))</f>
        <v>#DIV/0!</v>
      </c>
      <c r="FE74" s="214" t="e">
        <f>($EN$12*(1+FM66+FM65+FI66))+(FE70*(FI65+FI64))</f>
        <v>#DIV/0!</v>
      </c>
      <c r="FF74" s="214" t="e">
        <f>($EO$12*(1+FM66+FM65+FI66))+(FF70*(FI65+FI64))</f>
        <v>#DIV/0!</v>
      </c>
      <c r="FG74" s="214" t="e">
        <f>($EP$12*(1+FM66+FM65+FI66))+(FG70*(FI65+FI64))</f>
        <v>#DIV/0!</v>
      </c>
      <c r="FH74" s="214" t="e">
        <f>($EQ$12*(1+FM66+FM65+FI66))+(FH70*(FI65+FI64))</f>
        <v>#DIV/0!</v>
      </c>
      <c r="FI74" s="214" t="e">
        <f>($ER$12*(1+FM66+FM65+FI66))+(FI70*(FI65+FI64))</f>
        <v>#DIV/0!</v>
      </c>
      <c r="FJ74" s="214" t="e">
        <f>($ES$12*(1+FM66+FM65+FI66))+(FJ70*(FI65+FI64))</f>
        <v>#DIV/0!</v>
      </c>
      <c r="FK74" s="214" t="e">
        <f>($ET$12*(1+FM66+FM65+FI66))+(FK70*(FI65+FI64))</f>
        <v>#DIV/0!</v>
      </c>
      <c r="FL74" s="214" t="e">
        <f>($EU$12*(1+FM66+FM65+FI66))+(FL70*(FI65+FI64))</f>
        <v>#DIV/0!</v>
      </c>
      <c r="FM74" s="214" t="e">
        <f>($EV$12*(1+FM66+FM65+FI66))+(FM70*(FI65+FI64))</f>
        <v>#DIV/0!</v>
      </c>
      <c r="FN74" s="214" t="e">
        <f>SUM(FB74:FM74)</f>
        <v>#DIV/0!</v>
      </c>
      <c r="FO74" s="124" t="e">
        <f t="shared" ref="FO74:FO75" si="299">FN74/$FN$6</f>
        <v>#DIV/0!</v>
      </c>
      <c r="GI74" s="40" t="s">
        <v>354</v>
      </c>
      <c r="GJ74" s="41">
        <v>0</v>
      </c>
      <c r="GK74" s="42">
        <f t="shared" si="297"/>
        <v>0</v>
      </c>
      <c r="GL74" s="43">
        <f t="shared" si="298"/>
        <v>0</v>
      </c>
      <c r="GM74" s="44">
        <v>1</v>
      </c>
      <c r="GN74" s="343">
        <v>0</v>
      </c>
      <c r="GO74" s="8"/>
      <c r="GR74" s="266" t="s">
        <v>234</v>
      </c>
      <c r="GS74" s="175" t="e">
        <f>GS72-GS73</f>
        <v>#DIV/0!</v>
      </c>
      <c r="GT74" s="175"/>
      <c r="GU74" s="175" t="e">
        <f>GU72-GU73</f>
        <v>#DIV/0!</v>
      </c>
      <c r="GV74" s="175"/>
      <c r="GW74" s="175" t="e">
        <f>GW72-GW73</f>
        <v>#DIV/0!</v>
      </c>
      <c r="GX74" s="175"/>
      <c r="GY74" s="175" t="e">
        <f>GY72-GY73</f>
        <v>#DIV/0!</v>
      </c>
      <c r="GZ74" s="148"/>
      <c r="HA74" s="145"/>
      <c r="HB74" s="148"/>
      <c r="HC74" s="145"/>
      <c r="HD74" s="148"/>
      <c r="HE74" s="145"/>
      <c r="HF74" s="148"/>
      <c r="HG74" s="145"/>
      <c r="HH74" s="148"/>
      <c r="HI74" s="145"/>
      <c r="HJ74" s="148"/>
      <c r="HK74" s="145"/>
      <c r="HL74" s="148"/>
      <c r="HM74" s="145"/>
      <c r="HN74" s="148"/>
      <c r="HO74" s="145"/>
      <c r="HP74" s="148"/>
      <c r="HQ74" s="145"/>
      <c r="HR74" s="150"/>
    </row>
    <row r="75" spans="18:226" ht="14.4" customHeight="1" x14ac:dyDescent="0.3">
      <c r="R75" s="251">
        <f t="shared" si="268"/>
        <v>0</v>
      </c>
      <c r="S75" s="251">
        <f t="shared" si="269"/>
        <v>0</v>
      </c>
      <c r="T75" s="251">
        <f t="shared" si="270"/>
        <v>0</v>
      </c>
      <c r="U75" s="251">
        <f t="shared" si="271"/>
        <v>0</v>
      </c>
      <c r="V75" s="252" t="s">
        <v>599</v>
      </c>
      <c r="W75" s="160">
        <f t="shared" si="272"/>
        <v>0</v>
      </c>
      <c r="X75" s="253" t="e">
        <f t="shared" si="265"/>
        <v>#DIV/0!</v>
      </c>
      <c r="Y75" s="254"/>
      <c r="Z75" s="254"/>
      <c r="AA75" s="332">
        <v>0</v>
      </c>
      <c r="AB75" s="335">
        <v>0</v>
      </c>
      <c r="AC75" s="163"/>
      <c r="AM75" s="228"/>
      <c r="AN75" s="228"/>
      <c r="AO75" s="227" t="e">
        <f>$X$72</f>
        <v>#DIV/0!</v>
      </c>
      <c r="AP75" s="95" t="str">
        <f t="shared" si="275"/>
        <v>C17</v>
      </c>
      <c r="AQ75" s="292">
        <f>Tabla24[[#This Row],[Columna3]]/7</f>
        <v>0</v>
      </c>
      <c r="AR75" s="292">
        <f>Tabla24[[#This Row],[Columna4]]/4.2</f>
        <v>0</v>
      </c>
      <c r="AS75" s="292">
        <f t="shared" si="276"/>
        <v>0</v>
      </c>
      <c r="AT75" s="292">
        <f t="shared" si="277"/>
        <v>0</v>
      </c>
      <c r="AU75" s="292">
        <f t="shared" si="278"/>
        <v>0</v>
      </c>
      <c r="AV75" s="292">
        <f t="shared" si="279"/>
        <v>0</v>
      </c>
      <c r="AW75" s="292">
        <f t="shared" si="280"/>
        <v>0</v>
      </c>
      <c r="AX75" s="292">
        <f t="shared" si="281"/>
        <v>0</v>
      </c>
      <c r="AY75" s="292">
        <f t="shared" si="282"/>
        <v>0</v>
      </c>
      <c r="AZ75" s="292">
        <f t="shared" si="283"/>
        <v>0</v>
      </c>
      <c r="BA75" s="292">
        <f t="shared" si="284"/>
        <v>0</v>
      </c>
      <c r="BB75" s="292">
        <f t="shared" si="285"/>
        <v>0</v>
      </c>
      <c r="BC75" s="292">
        <f t="shared" si="286"/>
        <v>0</v>
      </c>
      <c r="BD75" s="292">
        <f t="shared" si="287"/>
        <v>0</v>
      </c>
      <c r="BE75" s="292">
        <f t="shared" si="288"/>
        <v>0</v>
      </c>
      <c r="BG75" s="228"/>
      <c r="BH75" s="228"/>
      <c r="BI75" s="227" t="e">
        <f>$X$72</f>
        <v>#DIV/0!</v>
      </c>
      <c r="BJ75" s="95" t="str">
        <f>Tabla24[[#This Row],[Columna1]]</f>
        <v>C17</v>
      </c>
      <c r="BK75" s="292">
        <f>Tabla2410[[#This Row],[Columna3]]/7</f>
        <v>0</v>
      </c>
      <c r="BL75" s="292">
        <f>Tabla2410[[#This Row],[Columna4]]/4.2</f>
        <v>0</v>
      </c>
      <c r="BM75" s="292">
        <f>Tabla24[[#This Row],[Columna16]]</f>
        <v>0</v>
      </c>
      <c r="BN75" s="292" t="e">
        <f>(Tabla2410[[#This Row],[Columna4]]*BN$56/$BE$56)*$BM$55</f>
        <v>#DIV/0!</v>
      </c>
      <c r="BO75" s="292" t="e">
        <f>(Tabla2410[[#This Row],[Columna4]]*BO$56/$BE$56)*$BM$55</f>
        <v>#DIV/0!</v>
      </c>
      <c r="BP75" s="292" t="e">
        <f>(Tabla2410[[#This Row],[Columna4]]*BP$56/$BE$56)*$BM$55</f>
        <v>#DIV/0!</v>
      </c>
      <c r="BQ75" s="292" t="e">
        <f>(Tabla2410[[#This Row],[Columna4]]*BQ$56/$BE$56)*$BM$55</f>
        <v>#DIV/0!</v>
      </c>
      <c r="BR75" s="292" t="e">
        <f>(Tabla2410[[#This Row],[Columna4]]*BR$56/$BE$56)*$BM$55</f>
        <v>#DIV/0!</v>
      </c>
      <c r="BS75" s="292" t="e">
        <f>(Tabla2410[[#This Row],[Columna4]]*BS$56/$BE$56)*$BM$55</f>
        <v>#DIV/0!</v>
      </c>
      <c r="BT75" s="292" t="e">
        <f>(Tabla2410[[#This Row],[Columna4]]*BT$56/$BE$56)*$BM$55</f>
        <v>#DIV/0!</v>
      </c>
      <c r="BU75" s="292" t="e">
        <f>(Tabla2410[[#This Row],[Columna4]]*BU$56/$BE$56)*$BM$55</f>
        <v>#DIV/0!</v>
      </c>
      <c r="BV75" s="292" t="e">
        <f>(Tabla2410[[#This Row],[Columna4]]*BV$56/$BE$56)*$BM$55</f>
        <v>#DIV/0!</v>
      </c>
      <c r="BW75" s="292" t="e">
        <f>(Tabla2410[[#This Row],[Columna4]]*BW$56/$BE$56)*$BM$55</f>
        <v>#DIV/0!</v>
      </c>
      <c r="BX75" s="292" t="e">
        <f>(Tabla2410[[#This Row],[Columna4]]*BX$56/$BE$56)*$BM$55</f>
        <v>#DIV/0!</v>
      </c>
      <c r="BY75" s="292" t="e">
        <f>(Tabla2410[[#This Row],[Columna4]]*BY$56/$BE$56)*$BM$55</f>
        <v>#DIV/0!</v>
      </c>
      <c r="CA75" s="228"/>
      <c r="CB75" s="228"/>
      <c r="CC75" s="227" t="e">
        <f>$X$72</f>
        <v>#DIV/0!</v>
      </c>
      <c r="CD75" s="95" t="str">
        <f>Tabla24[[#This Row],[Columna1]]</f>
        <v>C17</v>
      </c>
      <c r="CE75" s="292" t="e">
        <f>Tabla24105[[#This Row],[Columna3]]/7</f>
        <v>#DIV/0!</v>
      </c>
      <c r="CF75" s="292" t="e">
        <f>Tabla24105[[#This Row],[Columna4]]/4.2</f>
        <v>#DIV/0!</v>
      </c>
      <c r="CG75" s="292" t="e">
        <f>Tabla2410[[#This Row],[Columna16]]</f>
        <v>#DIV/0!</v>
      </c>
      <c r="CH75" s="292" t="e">
        <f>(Tabla24105[[#This Row],[Columna4]]*CH$56/$BY$56)*$CG$55</f>
        <v>#DIV/0!</v>
      </c>
      <c r="CI75" s="292" t="e">
        <f>(Tabla24105[[#This Row],[Columna4]]*CI$56/$BY$56)*$CG$55</f>
        <v>#DIV/0!</v>
      </c>
      <c r="CJ75" s="292" t="e">
        <f>(Tabla24105[[#This Row],[Columna4]]*CJ$56/$BY$56)*$CG$55</f>
        <v>#DIV/0!</v>
      </c>
      <c r="CK75" s="292" t="e">
        <f>(Tabla24105[[#This Row],[Columna4]]*CK$56/$BY$56)*$CG$55</f>
        <v>#DIV/0!</v>
      </c>
      <c r="CL75" s="292" t="e">
        <f>(Tabla24105[[#This Row],[Columna4]]*CL$56/$BY$56)*$CG$55</f>
        <v>#DIV/0!</v>
      </c>
      <c r="CM75" s="292" t="e">
        <f>(Tabla24105[[#This Row],[Columna4]]*CM$56/$BY$56)*$CG$55</f>
        <v>#DIV/0!</v>
      </c>
      <c r="CN75" s="292" t="e">
        <f>(Tabla24105[[#This Row],[Columna4]]*CN$56/$BY$56)*$CG$55</f>
        <v>#DIV/0!</v>
      </c>
      <c r="CO75" s="292" t="e">
        <f>(Tabla24105[[#This Row],[Columna4]]*CO$56/$BY$56)*$CG$55</f>
        <v>#DIV/0!</v>
      </c>
      <c r="CP75" s="292" t="e">
        <f>(Tabla24105[[#This Row],[Columna4]]*CP$56/$BY$56)*$CG$55</f>
        <v>#DIV/0!</v>
      </c>
      <c r="CQ75" s="292" t="e">
        <f>(Tabla24105[[#This Row],[Columna4]]*CQ$56/$BY$56)*$CG$55</f>
        <v>#DIV/0!</v>
      </c>
      <c r="CR75" s="292" t="e">
        <f>(Tabla24105[[#This Row],[Columna4]]*CR$56/$BY$56)*$CG$55</f>
        <v>#DIV/0!</v>
      </c>
      <c r="CS75" s="292" t="e">
        <f>(Tabla24105[[#This Row],[Columna4]]*CS$56/$BY$56)*$CG$55</f>
        <v>#DIV/0!</v>
      </c>
      <c r="CU75" s="228"/>
      <c r="CV75" s="228"/>
      <c r="CW75" s="227" t="e">
        <f>$X$72</f>
        <v>#DIV/0!</v>
      </c>
      <c r="CX75" s="95" t="str">
        <f>Tabla24[[#This Row],[Columna1]]</f>
        <v>C17</v>
      </c>
      <c r="CY75" s="292" t="e">
        <f>Tabla241057[[#This Row],[Columna3]]/7</f>
        <v>#DIV/0!</v>
      </c>
      <c r="CZ75" s="292" t="e">
        <f>Tabla241057[[#This Row],[Columna4]]/4.2</f>
        <v>#DIV/0!</v>
      </c>
      <c r="DA75" s="292" t="e">
        <f>Tabla24105[[#This Row],[Columna16]]</f>
        <v>#DIV/0!</v>
      </c>
      <c r="DB75" s="292" t="e">
        <f>(Tabla241057[[#This Row],[Columna4]]*DB$56/$CS$56)*$DA$55</f>
        <v>#DIV/0!</v>
      </c>
      <c r="DC75" s="292" t="e">
        <f>(Tabla241057[[#This Row],[Columna4]]*DC$56/$CS$56)*$DA$55</f>
        <v>#DIV/0!</v>
      </c>
      <c r="DD75" s="292" t="e">
        <f>(Tabla241057[[#This Row],[Columna4]]*DD$56/$CS$56)*$DA$55</f>
        <v>#DIV/0!</v>
      </c>
      <c r="DE75" s="292" t="e">
        <f>(Tabla241057[[#This Row],[Columna4]]*DE$56/$CS$56)*$DA$55</f>
        <v>#DIV/0!</v>
      </c>
      <c r="DF75" s="292" t="e">
        <f>(Tabla241057[[#This Row],[Columna4]]*DF$56/$CS$56)*$DA$55</f>
        <v>#DIV/0!</v>
      </c>
      <c r="DG75" s="292" t="e">
        <f>(Tabla241057[[#This Row],[Columna4]]*DG$56/$CS$56)*$DA$55</f>
        <v>#DIV/0!</v>
      </c>
      <c r="DH75" s="292" t="e">
        <f>(Tabla241057[[#This Row],[Columna4]]*DH$56/$CS$56)*$DA$55</f>
        <v>#DIV/0!</v>
      </c>
      <c r="DI75" s="292" t="e">
        <f>(Tabla241057[[#This Row],[Columna4]]*DI$56/$CS$56)*$DA$55</f>
        <v>#DIV/0!</v>
      </c>
      <c r="DJ75" s="292" t="e">
        <f>(Tabla241057[[#This Row],[Columna4]]*DJ$56/$CS$56)*$DA$55</f>
        <v>#DIV/0!</v>
      </c>
      <c r="DK75" s="292" t="e">
        <f>(Tabla241057[[#This Row],[Columna4]]*DK$56/$CS$56)*$DA$55</f>
        <v>#DIV/0!</v>
      </c>
      <c r="DL75" s="292" t="e">
        <f>(Tabla241057[[#This Row],[Columna4]]*DL$56/$CS$56)*$DA$55</f>
        <v>#DIV/0!</v>
      </c>
      <c r="DM75" s="292" t="e">
        <f>(Tabla241057[[#This Row],[Columna4]]*DM$56/$CS$56)*$DA$55</f>
        <v>#DIV/0!</v>
      </c>
      <c r="DO75" s="228"/>
      <c r="DP75" s="228"/>
      <c r="DQ75" s="227" t="e">
        <f>$X$72</f>
        <v>#DIV/0!</v>
      </c>
      <c r="DR75" s="95" t="str">
        <f>Tabla24[[#This Row],[Columna1]]</f>
        <v>C17</v>
      </c>
      <c r="DS75" s="292" t="e">
        <f>Tabla24105711[[#This Row],[Columna3]]/7</f>
        <v>#DIV/0!</v>
      </c>
      <c r="DT75" s="292" t="e">
        <f>Tabla24105711[[#This Row],[Columna4]]/4.2</f>
        <v>#DIV/0!</v>
      </c>
      <c r="DU75" s="292" t="e">
        <f>Tabla241057[[#This Row],[Columna16]]</f>
        <v>#DIV/0!</v>
      </c>
      <c r="DV75" s="292" t="e">
        <f>(Tabla24105711[[#This Row],[Columna4]]*DV$56/$DM$56)*$DU$55</f>
        <v>#DIV/0!</v>
      </c>
      <c r="DW75" s="292" t="e">
        <f>(Tabla24105711[[#This Row],[Columna4]]*DW$56/$DM$56)*$DU$55</f>
        <v>#DIV/0!</v>
      </c>
      <c r="DX75" s="292" t="e">
        <f>(Tabla24105711[[#This Row],[Columna4]]*DX$56/$DM$56)*$DU$55</f>
        <v>#DIV/0!</v>
      </c>
      <c r="DY75" s="292" t="e">
        <f>(Tabla24105711[[#This Row],[Columna4]]*DY$56/$DM$56)*$DU$55</f>
        <v>#DIV/0!</v>
      </c>
      <c r="DZ75" s="292" t="e">
        <f>(Tabla24105711[[#This Row],[Columna4]]*DZ$56/$DM$56)*$DU$55</f>
        <v>#DIV/0!</v>
      </c>
      <c r="EA75" s="292" t="e">
        <f>(Tabla24105711[[#This Row],[Columna4]]*EA$56/$DM$56)*$DU$55</f>
        <v>#DIV/0!</v>
      </c>
      <c r="EB75" s="292" t="e">
        <f>(Tabla24105711[[#This Row],[Columna4]]*EB$56/$DM$56)*$DU$55</f>
        <v>#DIV/0!</v>
      </c>
      <c r="EC75" s="292" t="e">
        <f>(Tabla24105711[[#This Row],[Columna4]]*EC$56/$DM$56)*$DU$55</f>
        <v>#DIV/0!</v>
      </c>
      <c r="ED75" s="292" t="e">
        <f>(Tabla24105711[[#This Row],[Columna4]]*ED$56/$DM$56)*$DU$55</f>
        <v>#DIV/0!</v>
      </c>
      <c r="EE75" s="292" t="e">
        <f>(Tabla24105711[[#This Row],[Columna4]]*EE$56/$DM$56)*$DU$55</f>
        <v>#DIV/0!</v>
      </c>
      <c r="EF75" s="292" t="e">
        <f>(Tabla24105711[[#This Row],[Columna4]]*EF$56/$DM$56)*$DU$55</f>
        <v>#DIV/0!</v>
      </c>
      <c r="EG75" s="292" t="e">
        <f>(Tabla24105711[[#This Row],[Columna4]]*EG$56/$DM$56)*$DU$55</f>
        <v>#DIV/0!</v>
      </c>
      <c r="EI75" s="255" t="s">
        <v>355</v>
      </c>
      <c r="EJ75" s="257" t="s">
        <v>356</v>
      </c>
      <c r="EK75" s="258">
        <f t="shared" si="291"/>
        <v>0</v>
      </c>
      <c r="EL75" s="258">
        <f t="shared" si="291"/>
        <v>0</v>
      </c>
      <c r="EM75" s="258">
        <f t="shared" si="291"/>
        <v>0</v>
      </c>
      <c r="EN75" s="258">
        <f t="shared" si="291"/>
        <v>0</v>
      </c>
      <c r="EO75" s="258">
        <f t="shared" si="291"/>
        <v>0</v>
      </c>
      <c r="EP75" s="258">
        <f t="shared" si="291"/>
        <v>0</v>
      </c>
      <c r="EQ75" s="258">
        <f t="shared" si="291"/>
        <v>0</v>
      </c>
      <c r="ER75" s="258">
        <f t="shared" si="291"/>
        <v>0</v>
      </c>
      <c r="ES75" s="258">
        <f t="shared" si="291"/>
        <v>0</v>
      </c>
      <c r="ET75" s="258">
        <f t="shared" si="291"/>
        <v>0</v>
      </c>
      <c r="EU75" s="258">
        <f t="shared" si="291"/>
        <v>0</v>
      </c>
      <c r="EV75" s="258">
        <f t="shared" si="291"/>
        <v>0</v>
      </c>
      <c r="EW75" s="221">
        <f t="shared" si="197"/>
        <v>0</v>
      </c>
      <c r="EX75" s="123" t="e">
        <f t="shared" si="198"/>
        <v>#DIV/0!</v>
      </c>
      <c r="FA75" s="216" t="s">
        <v>136</v>
      </c>
      <c r="FB75" s="217" t="e">
        <f>FB72-FB74</f>
        <v>#DIV/0!</v>
      </c>
      <c r="FC75" s="217" t="e">
        <f t="shared" ref="FC75:FM75" si="300">FC72-FC74</f>
        <v>#DIV/0!</v>
      </c>
      <c r="FD75" s="217" t="e">
        <f t="shared" si="300"/>
        <v>#DIV/0!</v>
      </c>
      <c r="FE75" s="217" t="e">
        <f t="shared" si="300"/>
        <v>#DIV/0!</v>
      </c>
      <c r="FF75" s="217" t="e">
        <f t="shared" si="300"/>
        <v>#DIV/0!</v>
      </c>
      <c r="FG75" s="217" t="e">
        <f t="shared" si="300"/>
        <v>#DIV/0!</v>
      </c>
      <c r="FH75" s="217" t="e">
        <f t="shared" si="300"/>
        <v>#DIV/0!</v>
      </c>
      <c r="FI75" s="217" t="e">
        <f t="shared" si="300"/>
        <v>#DIV/0!</v>
      </c>
      <c r="FJ75" s="217" t="e">
        <f t="shared" si="300"/>
        <v>#DIV/0!</v>
      </c>
      <c r="FK75" s="217" t="e">
        <f t="shared" si="300"/>
        <v>#DIV/0!</v>
      </c>
      <c r="FL75" s="217" t="e">
        <f t="shared" si="300"/>
        <v>#DIV/0!</v>
      </c>
      <c r="FM75" s="217" t="e">
        <f t="shared" si="300"/>
        <v>#DIV/0!</v>
      </c>
      <c r="FN75" s="171" t="e">
        <f>SUM(FB75:FM75)</f>
        <v>#DIV/0!</v>
      </c>
      <c r="FO75" s="124" t="e">
        <f t="shared" si="299"/>
        <v>#DIV/0!</v>
      </c>
      <c r="GI75" s="40" t="s">
        <v>357</v>
      </c>
      <c r="GJ75" s="41">
        <v>0</v>
      </c>
      <c r="GK75" s="42">
        <f t="shared" si="297"/>
        <v>0</v>
      </c>
      <c r="GL75" s="43">
        <f t="shared" si="298"/>
        <v>0</v>
      </c>
      <c r="GM75" s="44">
        <v>1</v>
      </c>
      <c r="GN75" s="343">
        <v>0</v>
      </c>
      <c r="GO75" s="8"/>
      <c r="GR75" s="145" t="str">
        <f>GR41</f>
        <v>Impuestos</v>
      </c>
      <c r="GS75" s="175" t="e">
        <f>MAX(GS74*30%,GS71*1%)</f>
        <v>#DIV/0!</v>
      </c>
      <c r="GT75" s="175"/>
      <c r="GU75" s="175" t="e">
        <f>MAX(GU74*30%,GU71*1%)</f>
        <v>#DIV/0!</v>
      </c>
      <c r="GV75" s="175"/>
      <c r="GW75" s="175" t="e">
        <f>MAX(GW74*30%,GW71*1%)</f>
        <v>#DIV/0!</v>
      </c>
      <c r="GX75" s="175"/>
      <c r="GY75" s="175" t="e">
        <f>MAX(GY74*30%,GY71*1%)</f>
        <v>#DIV/0!</v>
      </c>
      <c r="GZ75" s="148"/>
      <c r="HA75" s="145"/>
      <c r="HB75" s="148"/>
      <c r="HC75" s="145"/>
      <c r="HD75" s="148"/>
      <c r="HE75" s="145"/>
      <c r="HF75" s="148"/>
      <c r="HG75" s="145"/>
      <c r="HH75" s="148"/>
      <c r="HI75" s="145"/>
      <c r="HJ75" s="148"/>
      <c r="HK75" s="145"/>
      <c r="HL75" s="148"/>
      <c r="HM75" s="145"/>
      <c r="HN75" s="148"/>
      <c r="HO75" s="145"/>
      <c r="HP75" s="148"/>
      <c r="HQ75" s="145"/>
      <c r="HR75" s="150"/>
    </row>
    <row r="76" spans="18:226" ht="14.4" customHeight="1" x14ac:dyDescent="0.3">
      <c r="R76" s="251">
        <f t="shared" si="268"/>
        <v>0</v>
      </c>
      <c r="S76" s="251">
        <f t="shared" si="269"/>
        <v>0</v>
      </c>
      <c r="T76" s="251">
        <f t="shared" si="270"/>
        <v>0</v>
      </c>
      <c r="U76" s="251">
        <f t="shared" si="271"/>
        <v>0</v>
      </c>
      <c r="V76" s="252" t="s">
        <v>600</v>
      </c>
      <c r="W76" s="160">
        <f t="shared" si="272"/>
        <v>0</v>
      </c>
      <c r="X76" s="253" t="e">
        <f t="shared" si="265"/>
        <v>#DIV/0!</v>
      </c>
      <c r="Y76" s="254"/>
      <c r="Z76" s="254"/>
      <c r="AA76" s="332">
        <v>0</v>
      </c>
      <c r="AB76" s="335">
        <v>0</v>
      </c>
      <c r="AC76" s="163"/>
      <c r="AM76" s="254" t="s">
        <v>186</v>
      </c>
      <c r="AN76" s="254" t="e">
        <f>SUM(AO76:AO84)</f>
        <v>#DIV/0!</v>
      </c>
      <c r="AO76" s="253" t="e">
        <f>$X$73</f>
        <v>#DIV/0!</v>
      </c>
      <c r="AP76" s="95" t="str">
        <f t="shared" si="275"/>
        <v>C18</v>
      </c>
      <c r="AQ76" s="292">
        <f>Tabla24[[#This Row],[Columna3]]/7</f>
        <v>0</v>
      </c>
      <c r="AR76" s="292">
        <f>Tabla24[[#This Row],[Columna4]]/4.2</f>
        <v>0</v>
      </c>
      <c r="AS76" s="292">
        <f t="shared" si="276"/>
        <v>0</v>
      </c>
      <c r="AT76" s="292">
        <f t="shared" si="277"/>
        <v>0</v>
      </c>
      <c r="AU76" s="292">
        <f t="shared" si="278"/>
        <v>0</v>
      </c>
      <c r="AV76" s="292">
        <f t="shared" si="279"/>
        <v>0</v>
      </c>
      <c r="AW76" s="292">
        <f t="shared" si="280"/>
        <v>0</v>
      </c>
      <c r="AX76" s="292">
        <f t="shared" si="281"/>
        <v>0</v>
      </c>
      <c r="AY76" s="292">
        <f t="shared" si="282"/>
        <v>0</v>
      </c>
      <c r="AZ76" s="292">
        <f t="shared" si="283"/>
        <v>0</v>
      </c>
      <c r="BA76" s="292">
        <f t="shared" si="284"/>
        <v>0</v>
      </c>
      <c r="BB76" s="292">
        <f t="shared" si="285"/>
        <v>0</v>
      </c>
      <c r="BC76" s="292">
        <f t="shared" si="286"/>
        <v>0</v>
      </c>
      <c r="BD76" s="292">
        <f t="shared" si="287"/>
        <v>0</v>
      </c>
      <c r="BE76" s="292">
        <f t="shared" si="288"/>
        <v>0</v>
      </c>
      <c r="BG76" s="254" t="s">
        <v>186</v>
      </c>
      <c r="BH76" s="254" t="e">
        <f>SUM(BI76:BI84)</f>
        <v>#DIV/0!</v>
      </c>
      <c r="BI76" s="253" t="e">
        <f>$X$73</f>
        <v>#DIV/0!</v>
      </c>
      <c r="BJ76" s="95" t="str">
        <f>Tabla24[[#This Row],[Columna1]]</f>
        <v>C18</v>
      </c>
      <c r="BK76" s="292">
        <f>Tabla2410[[#This Row],[Columna3]]/7</f>
        <v>0</v>
      </c>
      <c r="BL76" s="292">
        <f>Tabla2410[[#This Row],[Columna4]]/4.2</f>
        <v>0</v>
      </c>
      <c r="BM76" s="292">
        <f>Tabla24[[#This Row],[Columna16]]</f>
        <v>0</v>
      </c>
      <c r="BN76" s="292" t="e">
        <f>(Tabla2410[[#This Row],[Columna4]]*BN$56/$BE$56)*$BM$55</f>
        <v>#DIV/0!</v>
      </c>
      <c r="BO76" s="292" t="e">
        <f>(Tabla2410[[#This Row],[Columna4]]*BO$56/$BE$56)*$BM$55</f>
        <v>#DIV/0!</v>
      </c>
      <c r="BP76" s="292" t="e">
        <f>(Tabla2410[[#This Row],[Columna4]]*BP$56/$BE$56)*$BM$55</f>
        <v>#DIV/0!</v>
      </c>
      <c r="BQ76" s="292" t="e">
        <f>(Tabla2410[[#This Row],[Columna4]]*BQ$56/$BE$56)*$BM$55</f>
        <v>#DIV/0!</v>
      </c>
      <c r="BR76" s="292" t="e">
        <f>(Tabla2410[[#This Row],[Columna4]]*BR$56/$BE$56)*$BM$55</f>
        <v>#DIV/0!</v>
      </c>
      <c r="BS76" s="292" t="e">
        <f>(Tabla2410[[#This Row],[Columna4]]*BS$56/$BE$56)*$BM$55</f>
        <v>#DIV/0!</v>
      </c>
      <c r="BT76" s="292" t="e">
        <f>(Tabla2410[[#This Row],[Columna4]]*BT$56/$BE$56)*$BM$55</f>
        <v>#DIV/0!</v>
      </c>
      <c r="BU76" s="292" t="e">
        <f>(Tabla2410[[#This Row],[Columna4]]*BU$56/$BE$56)*$BM$55</f>
        <v>#DIV/0!</v>
      </c>
      <c r="BV76" s="292" t="e">
        <f>(Tabla2410[[#This Row],[Columna4]]*BV$56/$BE$56)*$BM$55</f>
        <v>#DIV/0!</v>
      </c>
      <c r="BW76" s="292" t="e">
        <f>(Tabla2410[[#This Row],[Columna4]]*BW$56/$BE$56)*$BM$55</f>
        <v>#DIV/0!</v>
      </c>
      <c r="BX76" s="292" t="e">
        <f>(Tabla2410[[#This Row],[Columna4]]*BX$56/$BE$56)*$BM$55</f>
        <v>#DIV/0!</v>
      </c>
      <c r="BY76" s="292" t="e">
        <f>(Tabla2410[[#This Row],[Columna4]]*BY$56/$BE$56)*$BM$55</f>
        <v>#DIV/0!</v>
      </c>
      <c r="CA76" s="254" t="s">
        <v>186</v>
      </c>
      <c r="CB76" s="254" t="e">
        <f>SUM(CC76:CC84)</f>
        <v>#DIV/0!</v>
      </c>
      <c r="CC76" s="253" t="e">
        <f>$X$73</f>
        <v>#DIV/0!</v>
      </c>
      <c r="CD76" s="95" t="str">
        <f>Tabla24[[#This Row],[Columna1]]</f>
        <v>C18</v>
      </c>
      <c r="CE76" s="292" t="e">
        <f>Tabla24105[[#This Row],[Columna3]]/7</f>
        <v>#DIV/0!</v>
      </c>
      <c r="CF76" s="292" t="e">
        <f>Tabla24105[[#This Row],[Columna4]]/4.2</f>
        <v>#DIV/0!</v>
      </c>
      <c r="CG76" s="292" t="e">
        <f>Tabla2410[[#This Row],[Columna16]]</f>
        <v>#DIV/0!</v>
      </c>
      <c r="CH76" s="292" t="e">
        <f>(Tabla24105[[#This Row],[Columna4]]*CH$56/$BY$56)*$CG$55</f>
        <v>#DIV/0!</v>
      </c>
      <c r="CI76" s="292" t="e">
        <f>(Tabla24105[[#This Row],[Columna4]]*CI$56/$BY$56)*$CG$55</f>
        <v>#DIV/0!</v>
      </c>
      <c r="CJ76" s="292" t="e">
        <f>(Tabla24105[[#This Row],[Columna4]]*CJ$56/$BY$56)*$CG$55</f>
        <v>#DIV/0!</v>
      </c>
      <c r="CK76" s="292" t="e">
        <f>(Tabla24105[[#This Row],[Columna4]]*CK$56/$BY$56)*$CG$55</f>
        <v>#DIV/0!</v>
      </c>
      <c r="CL76" s="292" t="e">
        <f>(Tabla24105[[#This Row],[Columna4]]*CL$56/$BY$56)*$CG$55</f>
        <v>#DIV/0!</v>
      </c>
      <c r="CM76" s="292" t="e">
        <f>(Tabla24105[[#This Row],[Columna4]]*CM$56/$BY$56)*$CG$55</f>
        <v>#DIV/0!</v>
      </c>
      <c r="CN76" s="292" t="e">
        <f>(Tabla24105[[#This Row],[Columna4]]*CN$56/$BY$56)*$CG$55</f>
        <v>#DIV/0!</v>
      </c>
      <c r="CO76" s="292" t="e">
        <f>(Tabla24105[[#This Row],[Columna4]]*CO$56/$BY$56)*$CG$55</f>
        <v>#DIV/0!</v>
      </c>
      <c r="CP76" s="292" t="e">
        <f>(Tabla24105[[#This Row],[Columna4]]*CP$56/$BY$56)*$CG$55</f>
        <v>#DIV/0!</v>
      </c>
      <c r="CQ76" s="292" t="e">
        <f>(Tabla24105[[#This Row],[Columna4]]*CQ$56/$BY$56)*$CG$55</f>
        <v>#DIV/0!</v>
      </c>
      <c r="CR76" s="292" t="e">
        <f>(Tabla24105[[#This Row],[Columna4]]*CR$56/$BY$56)*$CG$55</f>
        <v>#DIV/0!</v>
      </c>
      <c r="CS76" s="292" t="e">
        <f>(Tabla24105[[#This Row],[Columna4]]*CS$56/$BY$56)*$CG$55</f>
        <v>#DIV/0!</v>
      </c>
      <c r="CU76" s="254" t="s">
        <v>186</v>
      </c>
      <c r="CV76" s="254" t="e">
        <f>SUM(CW76:CW84)</f>
        <v>#DIV/0!</v>
      </c>
      <c r="CW76" s="253" t="e">
        <f>$X$73</f>
        <v>#DIV/0!</v>
      </c>
      <c r="CX76" s="95" t="str">
        <f>Tabla24[[#This Row],[Columna1]]</f>
        <v>C18</v>
      </c>
      <c r="CY76" s="292" t="e">
        <f>Tabla241057[[#This Row],[Columna3]]/7</f>
        <v>#DIV/0!</v>
      </c>
      <c r="CZ76" s="292" t="e">
        <f>Tabla241057[[#This Row],[Columna4]]/4.2</f>
        <v>#DIV/0!</v>
      </c>
      <c r="DA76" s="292" t="e">
        <f>Tabla24105[[#This Row],[Columna16]]</f>
        <v>#DIV/0!</v>
      </c>
      <c r="DB76" s="292" t="e">
        <f>(Tabla241057[[#This Row],[Columna4]]*DB$56/$CS$56)*$DA$55</f>
        <v>#DIV/0!</v>
      </c>
      <c r="DC76" s="292" t="e">
        <f>(Tabla241057[[#This Row],[Columna4]]*DC$56/$CS$56)*$DA$55</f>
        <v>#DIV/0!</v>
      </c>
      <c r="DD76" s="292" t="e">
        <f>(Tabla241057[[#This Row],[Columna4]]*DD$56/$CS$56)*$DA$55</f>
        <v>#DIV/0!</v>
      </c>
      <c r="DE76" s="292" t="e">
        <f>(Tabla241057[[#This Row],[Columna4]]*DE$56/$CS$56)*$DA$55</f>
        <v>#DIV/0!</v>
      </c>
      <c r="DF76" s="292" t="e">
        <f>(Tabla241057[[#This Row],[Columna4]]*DF$56/$CS$56)*$DA$55</f>
        <v>#DIV/0!</v>
      </c>
      <c r="DG76" s="292" t="e">
        <f>(Tabla241057[[#This Row],[Columna4]]*DG$56/$CS$56)*$DA$55</f>
        <v>#DIV/0!</v>
      </c>
      <c r="DH76" s="292" t="e">
        <f>(Tabla241057[[#This Row],[Columna4]]*DH$56/$CS$56)*$DA$55</f>
        <v>#DIV/0!</v>
      </c>
      <c r="DI76" s="292" t="e">
        <f>(Tabla241057[[#This Row],[Columna4]]*DI$56/$CS$56)*$DA$55</f>
        <v>#DIV/0!</v>
      </c>
      <c r="DJ76" s="292" t="e">
        <f>(Tabla241057[[#This Row],[Columna4]]*DJ$56/$CS$56)*$DA$55</f>
        <v>#DIV/0!</v>
      </c>
      <c r="DK76" s="292" t="e">
        <f>(Tabla241057[[#This Row],[Columna4]]*DK$56/$CS$56)*$DA$55</f>
        <v>#DIV/0!</v>
      </c>
      <c r="DL76" s="292" t="e">
        <f>(Tabla241057[[#This Row],[Columna4]]*DL$56/$CS$56)*$DA$55</f>
        <v>#DIV/0!</v>
      </c>
      <c r="DM76" s="292" t="e">
        <f>(Tabla241057[[#This Row],[Columna4]]*DM$56/$CS$56)*$DA$55</f>
        <v>#DIV/0!</v>
      </c>
      <c r="DO76" s="254" t="s">
        <v>186</v>
      </c>
      <c r="DP76" s="254" t="e">
        <f>SUM(DQ76:DQ84)</f>
        <v>#DIV/0!</v>
      </c>
      <c r="DQ76" s="253" t="e">
        <f>$X$73</f>
        <v>#DIV/0!</v>
      </c>
      <c r="DR76" s="95" t="str">
        <f>Tabla24[[#This Row],[Columna1]]</f>
        <v>C18</v>
      </c>
      <c r="DS76" s="292" t="e">
        <f>Tabla24105711[[#This Row],[Columna3]]/7</f>
        <v>#DIV/0!</v>
      </c>
      <c r="DT76" s="292" t="e">
        <f>Tabla24105711[[#This Row],[Columna4]]/4.2</f>
        <v>#DIV/0!</v>
      </c>
      <c r="DU76" s="292" t="e">
        <f>Tabla241057[[#This Row],[Columna16]]</f>
        <v>#DIV/0!</v>
      </c>
      <c r="DV76" s="292" t="e">
        <f>(Tabla24105711[[#This Row],[Columna4]]*DV$56/$DM$56)*$DU$55</f>
        <v>#DIV/0!</v>
      </c>
      <c r="DW76" s="292" t="e">
        <f>(Tabla24105711[[#This Row],[Columna4]]*DW$56/$DM$56)*$DU$55</f>
        <v>#DIV/0!</v>
      </c>
      <c r="DX76" s="292" t="e">
        <f>(Tabla24105711[[#This Row],[Columna4]]*DX$56/$DM$56)*$DU$55</f>
        <v>#DIV/0!</v>
      </c>
      <c r="DY76" s="292" t="e">
        <f>(Tabla24105711[[#This Row],[Columna4]]*DY$56/$DM$56)*$DU$55</f>
        <v>#DIV/0!</v>
      </c>
      <c r="DZ76" s="292" t="e">
        <f>(Tabla24105711[[#This Row],[Columna4]]*DZ$56/$DM$56)*$DU$55</f>
        <v>#DIV/0!</v>
      </c>
      <c r="EA76" s="292" t="e">
        <f>(Tabla24105711[[#This Row],[Columna4]]*EA$56/$DM$56)*$DU$55</f>
        <v>#DIV/0!</v>
      </c>
      <c r="EB76" s="292" t="e">
        <f>(Tabla24105711[[#This Row],[Columna4]]*EB$56/$DM$56)*$DU$55</f>
        <v>#DIV/0!</v>
      </c>
      <c r="EC76" s="292" t="e">
        <f>(Tabla24105711[[#This Row],[Columna4]]*EC$56/$DM$56)*$DU$55</f>
        <v>#DIV/0!</v>
      </c>
      <c r="ED76" s="292" t="e">
        <f>(Tabla24105711[[#This Row],[Columna4]]*ED$56/$DM$56)*$DU$55</f>
        <v>#DIV/0!</v>
      </c>
      <c r="EE76" s="292" t="e">
        <f>(Tabla24105711[[#This Row],[Columna4]]*EE$56/$DM$56)*$DU$55</f>
        <v>#DIV/0!</v>
      </c>
      <c r="EF76" s="292" t="e">
        <f>(Tabla24105711[[#This Row],[Columna4]]*EF$56/$DM$56)*$DU$55</f>
        <v>#DIV/0!</v>
      </c>
      <c r="EG76" s="292" t="e">
        <f>(Tabla24105711[[#This Row],[Columna4]]*EG$56/$DM$56)*$DU$55</f>
        <v>#DIV/0!</v>
      </c>
      <c r="EI76" s="255" t="s">
        <v>358</v>
      </c>
      <c r="EJ76" s="257" t="s">
        <v>359</v>
      </c>
      <c r="EK76" s="258">
        <f t="shared" si="291"/>
        <v>0</v>
      </c>
      <c r="EL76" s="258">
        <f t="shared" si="291"/>
        <v>0</v>
      </c>
      <c r="EM76" s="258">
        <f t="shared" si="291"/>
        <v>0</v>
      </c>
      <c r="EN76" s="258">
        <f t="shared" si="291"/>
        <v>0</v>
      </c>
      <c r="EO76" s="258">
        <f t="shared" si="291"/>
        <v>0</v>
      </c>
      <c r="EP76" s="258">
        <f t="shared" si="291"/>
        <v>0</v>
      </c>
      <c r="EQ76" s="258">
        <f t="shared" si="291"/>
        <v>0</v>
      </c>
      <c r="ER76" s="258">
        <f t="shared" si="291"/>
        <v>0</v>
      </c>
      <c r="ES76" s="258">
        <f t="shared" si="291"/>
        <v>0</v>
      </c>
      <c r="ET76" s="258">
        <f t="shared" si="291"/>
        <v>0</v>
      </c>
      <c r="EU76" s="258">
        <f t="shared" si="291"/>
        <v>0</v>
      </c>
      <c r="EV76" s="258">
        <f t="shared" si="291"/>
        <v>0</v>
      </c>
      <c r="EW76" s="221">
        <f t="shared" si="197"/>
        <v>0</v>
      </c>
      <c r="EX76" s="123" t="e">
        <f t="shared" si="198"/>
        <v>#DIV/0!</v>
      </c>
      <c r="FA76" s="219"/>
      <c r="FB76" s="220"/>
      <c r="FC76" s="220"/>
      <c r="FD76" s="220"/>
      <c r="FE76" s="220"/>
      <c r="FF76" s="220"/>
      <c r="FG76" s="220"/>
      <c r="FH76" s="220"/>
      <c r="FI76" s="220"/>
      <c r="FJ76" s="220"/>
      <c r="FK76" s="220"/>
      <c r="FL76" s="220"/>
      <c r="FM76" s="220"/>
      <c r="FN76" s="220"/>
      <c r="FO76" s="223"/>
      <c r="GI76" s="40" t="s">
        <v>360</v>
      </c>
      <c r="GJ76" s="41">
        <v>0</v>
      </c>
      <c r="GK76" s="42">
        <f t="shared" si="297"/>
        <v>0</v>
      </c>
      <c r="GL76" s="43">
        <f t="shared" si="298"/>
        <v>0</v>
      </c>
      <c r="GM76" s="44">
        <v>1</v>
      </c>
      <c r="GN76" s="343">
        <v>0</v>
      </c>
      <c r="GO76" s="8"/>
      <c r="GR76" s="145" t="str">
        <f>GR43</f>
        <v>Resultado Neto</v>
      </c>
      <c r="GS76" s="175" t="e">
        <f>GS74-GS75</f>
        <v>#DIV/0!</v>
      </c>
      <c r="GT76" s="175"/>
      <c r="GU76" s="175" t="e">
        <f>GU74-GU75</f>
        <v>#DIV/0!</v>
      </c>
      <c r="GV76" s="175"/>
      <c r="GW76" s="175" t="e">
        <f>GW74-GW75</f>
        <v>#DIV/0!</v>
      </c>
      <c r="GX76" s="175"/>
      <c r="GY76" s="175" t="e">
        <f>GY74-GY75</f>
        <v>#DIV/0!</v>
      </c>
      <c r="GZ76" s="148"/>
      <c r="HA76" s="145"/>
      <c r="HB76" s="148"/>
      <c r="HC76" s="145"/>
      <c r="HD76" s="148"/>
      <c r="HE76" s="145"/>
      <c r="HF76" s="148"/>
      <c r="HG76" s="145"/>
      <c r="HH76" s="148"/>
      <c r="HI76" s="145"/>
      <c r="HJ76" s="148"/>
      <c r="HK76" s="145"/>
      <c r="HL76" s="148"/>
      <c r="HM76" s="145"/>
      <c r="HN76" s="148"/>
      <c r="HO76" s="145"/>
      <c r="HP76" s="148"/>
      <c r="HQ76" s="145"/>
      <c r="HR76" s="150"/>
    </row>
    <row r="77" spans="18:226" ht="14.4" customHeight="1" x14ac:dyDescent="0.3">
      <c r="R77" s="251">
        <f t="shared" si="268"/>
        <v>0</v>
      </c>
      <c r="S77" s="251">
        <f t="shared" si="269"/>
        <v>0</v>
      </c>
      <c r="T77" s="251">
        <f t="shared" si="270"/>
        <v>0</v>
      </c>
      <c r="U77" s="251">
        <f t="shared" si="271"/>
        <v>0</v>
      </c>
      <c r="V77" s="252" t="s">
        <v>601</v>
      </c>
      <c r="W77" s="160">
        <f t="shared" si="272"/>
        <v>0</v>
      </c>
      <c r="X77" s="253" t="e">
        <f t="shared" si="265"/>
        <v>#DIV/0!</v>
      </c>
      <c r="Y77" s="254"/>
      <c r="Z77" s="254"/>
      <c r="AA77" s="332">
        <v>0</v>
      </c>
      <c r="AB77" s="335">
        <v>0</v>
      </c>
      <c r="AC77" s="163"/>
      <c r="AM77" s="254"/>
      <c r="AN77" s="254"/>
      <c r="AO77" s="253" t="e">
        <f>$X$74</f>
        <v>#DIV/0!</v>
      </c>
      <c r="AP77" s="95" t="str">
        <f t="shared" si="275"/>
        <v>C19</v>
      </c>
      <c r="AQ77" s="292">
        <f>Tabla24[[#This Row],[Columna3]]/7</f>
        <v>0</v>
      </c>
      <c r="AR77" s="292">
        <f>Tabla24[[#This Row],[Columna4]]/4.2</f>
        <v>0</v>
      </c>
      <c r="AS77" s="292">
        <f t="shared" si="276"/>
        <v>0</v>
      </c>
      <c r="AT77" s="292">
        <f t="shared" si="277"/>
        <v>0</v>
      </c>
      <c r="AU77" s="292">
        <f t="shared" si="278"/>
        <v>0</v>
      </c>
      <c r="AV77" s="292">
        <f t="shared" si="279"/>
        <v>0</v>
      </c>
      <c r="AW77" s="292">
        <f t="shared" si="280"/>
        <v>0</v>
      </c>
      <c r="AX77" s="292">
        <f t="shared" si="281"/>
        <v>0</v>
      </c>
      <c r="AY77" s="292">
        <f t="shared" si="282"/>
        <v>0</v>
      </c>
      <c r="AZ77" s="292">
        <f t="shared" si="283"/>
        <v>0</v>
      </c>
      <c r="BA77" s="292">
        <f t="shared" si="284"/>
        <v>0</v>
      </c>
      <c r="BB77" s="292">
        <f t="shared" si="285"/>
        <v>0</v>
      </c>
      <c r="BC77" s="292">
        <f t="shared" si="286"/>
        <v>0</v>
      </c>
      <c r="BD77" s="292">
        <f t="shared" si="287"/>
        <v>0</v>
      </c>
      <c r="BE77" s="292">
        <f t="shared" si="288"/>
        <v>0</v>
      </c>
      <c r="BG77" s="254"/>
      <c r="BH77" s="254"/>
      <c r="BI77" s="253" t="e">
        <f>$X$74</f>
        <v>#DIV/0!</v>
      </c>
      <c r="BJ77" s="95" t="str">
        <f>Tabla24[[#This Row],[Columna1]]</f>
        <v>C19</v>
      </c>
      <c r="BK77" s="292">
        <f>Tabla2410[[#This Row],[Columna3]]/7</f>
        <v>0</v>
      </c>
      <c r="BL77" s="292">
        <f>Tabla2410[[#This Row],[Columna4]]/4.2</f>
        <v>0</v>
      </c>
      <c r="BM77" s="292">
        <f>Tabla24[[#This Row],[Columna16]]</f>
        <v>0</v>
      </c>
      <c r="BN77" s="292" t="e">
        <f>(Tabla2410[[#This Row],[Columna4]]*BN$56/$BE$56)*$BM$55</f>
        <v>#DIV/0!</v>
      </c>
      <c r="BO77" s="292" t="e">
        <f>(Tabla2410[[#This Row],[Columna4]]*BO$56/$BE$56)*$BM$55</f>
        <v>#DIV/0!</v>
      </c>
      <c r="BP77" s="292" t="e">
        <f>(Tabla2410[[#This Row],[Columna4]]*BP$56/$BE$56)*$BM$55</f>
        <v>#DIV/0!</v>
      </c>
      <c r="BQ77" s="292" t="e">
        <f>(Tabla2410[[#This Row],[Columna4]]*BQ$56/$BE$56)*$BM$55</f>
        <v>#DIV/0!</v>
      </c>
      <c r="BR77" s="292" t="e">
        <f>(Tabla2410[[#This Row],[Columna4]]*BR$56/$BE$56)*$BM$55</f>
        <v>#DIV/0!</v>
      </c>
      <c r="BS77" s="292" t="e">
        <f>(Tabla2410[[#This Row],[Columna4]]*BS$56/$BE$56)*$BM$55</f>
        <v>#DIV/0!</v>
      </c>
      <c r="BT77" s="292" t="e">
        <f>(Tabla2410[[#This Row],[Columna4]]*BT$56/$BE$56)*$BM$55</f>
        <v>#DIV/0!</v>
      </c>
      <c r="BU77" s="292" t="e">
        <f>(Tabla2410[[#This Row],[Columna4]]*BU$56/$BE$56)*$BM$55</f>
        <v>#DIV/0!</v>
      </c>
      <c r="BV77" s="292" t="e">
        <f>(Tabla2410[[#This Row],[Columna4]]*BV$56/$BE$56)*$BM$55</f>
        <v>#DIV/0!</v>
      </c>
      <c r="BW77" s="292" t="e">
        <f>(Tabla2410[[#This Row],[Columna4]]*BW$56/$BE$56)*$BM$55</f>
        <v>#DIV/0!</v>
      </c>
      <c r="BX77" s="292" t="e">
        <f>(Tabla2410[[#This Row],[Columna4]]*BX$56/$BE$56)*$BM$55</f>
        <v>#DIV/0!</v>
      </c>
      <c r="BY77" s="292" t="e">
        <f>(Tabla2410[[#This Row],[Columna4]]*BY$56/$BE$56)*$BM$55</f>
        <v>#DIV/0!</v>
      </c>
      <c r="CA77" s="254"/>
      <c r="CB77" s="254"/>
      <c r="CC77" s="253" t="e">
        <f>$X$74</f>
        <v>#DIV/0!</v>
      </c>
      <c r="CD77" s="95" t="str">
        <f>Tabla24[[#This Row],[Columna1]]</f>
        <v>C19</v>
      </c>
      <c r="CE77" s="292" t="e">
        <f>Tabla24105[[#This Row],[Columna3]]/7</f>
        <v>#DIV/0!</v>
      </c>
      <c r="CF77" s="292" t="e">
        <f>Tabla24105[[#This Row],[Columna4]]/4.2</f>
        <v>#DIV/0!</v>
      </c>
      <c r="CG77" s="292" t="e">
        <f>Tabla2410[[#This Row],[Columna16]]</f>
        <v>#DIV/0!</v>
      </c>
      <c r="CH77" s="292" t="e">
        <f>(Tabla24105[[#This Row],[Columna4]]*CH$56/$BY$56)*$CG$55</f>
        <v>#DIV/0!</v>
      </c>
      <c r="CI77" s="292" t="e">
        <f>(Tabla24105[[#This Row],[Columna4]]*CI$56/$BY$56)*$CG$55</f>
        <v>#DIV/0!</v>
      </c>
      <c r="CJ77" s="292" t="e">
        <f>(Tabla24105[[#This Row],[Columna4]]*CJ$56/$BY$56)*$CG$55</f>
        <v>#DIV/0!</v>
      </c>
      <c r="CK77" s="292" t="e">
        <f>(Tabla24105[[#This Row],[Columna4]]*CK$56/$BY$56)*$CG$55</f>
        <v>#DIV/0!</v>
      </c>
      <c r="CL77" s="292" t="e">
        <f>(Tabla24105[[#This Row],[Columna4]]*CL$56/$BY$56)*$CG$55</f>
        <v>#DIV/0!</v>
      </c>
      <c r="CM77" s="292" t="e">
        <f>(Tabla24105[[#This Row],[Columna4]]*CM$56/$BY$56)*$CG$55</f>
        <v>#DIV/0!</v>
      </c>
      <c r="CN77" s="292" t="e">
        <f>(Tabla24105[[#This Row],[Columna4]]*CN$56/$BY$56)*$CG$55</f>
        <v>#DIV/0!</v>
      </c>
      <c r="CO77" s="292" t="e">
        <f>(Tabla24105[[#This Row],[Columna4]]*CO$56/$BY$56)*$CG$55</f>
        <v>#DIV/0!</v>
      </c>
      <c r="CP77" s="292" t="e">
        <f>(Tabla24105[[#This Row],[Columna4]]*CP$56/$BY$56)*$CG$55</f>
        <v>#DIV/0!</v>
      </c>
      <c r="CQ77" s="292" t="e">
        <f>(Tabla24105[[#This Row],[Columna4]]*CQ$56/$BY$56)*$CG$55</f>
        <v>#DIV/0!</v>
      </c>
      <c r="CR77" s="292" t="e">
        <f>(Tabla24105[[#This Row],[Columna4]]*CR$56/$BY$56)*$CG$55</f>
        <v>#DIV/0!</v>
      </c>
      <c r="CS77" s="292" t="e">
        <f>(Tabla24105[[#This Row],[Columna4]]*CS$56/$BY$56)*$CG$55</f>
        <v>#DIV/0!</v>
      </c>
      <c r="CU77" s="254"/>
      <c r="CV77" s="254"/>
      <c r="CW77" s="253" t="e">
        <f>$X$74</f>
        <v>#DIV/0!</v>
      </c>
      <c r="CX77" s="95" t="str">
        <f>Tabla24[[#This Row],[Columna1]]</f>
        <v>C19</v>
      </c>
      <c r="CY77" s="292" t="e">
        <f>Tabla241057[[#This Row],[Columna3]]/7</f>
        <v>#DIV/0!</v>
      </c>
      <c r="CZ77" s="292" t="e">
        <f>Tabla241057[[#This Row],[Columna4]]/4.2</f>
        <v>#DIV/0!</v>
      </c>
      <c r="DA77" s="292" t="e">
        <f>Tabla24105[[#This Row],[Columna16]]</f>
        <v>#DIV/0!</v>
      </c>
      <c r="DB77" s="292" t="e">
        <f>(Tabla241057[[#This Row],[Columna4]]*DB$56/$CS$56)*$DA$55</f>
        <v>#DIV/0!</v>
      </c>
      <c r="DC77" s="292" t="e">
        <f>(Tabla241057[[#This Row],[Columna4]]*DC$56/$CS$56)*$DA$55</f>
        <v>#DIV/0!</v>
      </c>
      <c r="DD77" s="292" t="e">
        <f>(Tabla241057[[#This Row],[Columna4]]*DD$56/$CS$56)*$DA$55</f>
        <v>#DIV/0!</v>
      </c>
      <c r="DE77" s="292" t="e">
        <f>(Tabla241057[[#This Row],[Columna4]]*DE$56/$CS$56)*$DA$55</f>
        <v>#DIV/0!</v>
      </c>
      <c r="DF77" s="292" t="e">
        <f>(Tabla241057[[#This Row],[Columna4]]*DF$56/$CS$56)*$DA$55</f>
        <v>#DIV/0!</v>
      </c>
      <c r="DG77" s="292" t="e">
        <f>(Tabla241057[[#This Row],[Columna4]]*DG$56/$CS$56)*$DA$55</f>
        <v>#DIV/0!</v>
      </c>
      <c r="DH77" s="292" t="e">
        <f>(Tabla241057[[#This Row],[Columna4]]*DH$56/$CS$56)*$DA$55</f>
        <v>#DIV/0!</v>
      </c>
      <c r="DI77" s="292" t="e">
        <f>(Tabla241057[[#This Row],[Columna4]]*DI$56/$CS$56)*$DA$55</f>
        <v>#DIV/0!</v>
      </c>
      <c r="DJ77" s="292" t="e">
        <f>(Tabla241057[[#This Row],[Columna4]]*DJ$56/$CS$56)*$DA$55</f>
        <v>#DIV/0!</v>
      </c>
      <c r="DK77" s="292" t="e">
        <f>(Tabla241057[[#This Row],[Columna4]]*DK$56/$CS$56)*$DA$55</f>
        <v>#DIV/0!</v>
      </c>
      <c r="DL77" s="292" t="e">
        <f>(Tabla241057[[#This Row],[Columna4]]*DL$56/$CS$56)*$DA$55</f>
        <v>#DIV/0!</v>
      </c>
      <c r="DM77" s="292" t="e">
        <f>(Tabla241057[[#This Row],[Columna4]]*DM$56/$CS$56)*$DA$55</f>
        <v>#DIV/0!</v>
      </c>
      <c r="DO77" s="254"/>
      <c r="DP77" s="254"/>
      <c r="DQ77" s="253" t="e">
        <f>$X$74</f>
        <v>#DIV/0!</v>
      </c>
      <c r="DR77" s="95" t="str">
        <f>Tabla24[[#This Row],[Columna1]]</f>
        <v>C19</v>
      </c>
      <c r="DS77" s="292" t="e">
        <f>Tabla24105711[[#This Row],[Columna3]]/7</f>
        <v>#DIV/0!</v>
      </c>
      <c r="DT77" s="292" t="e">
        <f>Tabla24105711[[#This Row],[Columna4]]/4.2</f>
        <v>#DIV/0!</v>
      </c>
      <c r="DU77" s="292" t="e">
        <f>Tabla241057[[#This Row],[Columna16]]</f>
        <v>#DIV/0!</v>
      </c>
      <c r="DV77" s="292" t="e">
        <f>(Tabla24105711[[#This Row],[Columna4]]*DV$56/$DM$56)*$DU$55</f>
        <v>#DIV/0!</v>
      </c>
      <c r="DW77" s="292" t="e">
        <f>(Tabla24105711[[#This Row],[Columna4]]*DW$56/$DM$56)*$DU$55</f>
        <v>#DIV/0!</v>
      </c>
      <c r="DX77" s="292" t="e">
        <f>(Tabla24105711[[#This Row],[Columna4]]*DX$56/$DM$56)*$DU$55</f>
        <v>#DIV/0!</v>
      </c>
      <c r="DY77" s="292" t="e">
        <f>(Tabla24105711[[#This Row],[Columna4]]*DY$56/$DM$56)*$DU$55</f>
        <v>#DIV/0!</v>
      </c>
      <c r="DZ77" s="292" t="e">
        <f>(Tabla24105711[[#This Row],[Columna4]]*DZ$56/$DM$56)*$DU$55</f>
        <v>#DIV/0!</v>
      </c>
      <c r="EA77" s="292" t="e">
        <f>(Tabla24105711[[#This Row],[Columna4]]*EA$56/$DM$56)*$DU$55</f>
        <v>#DIV/0!</v>
      </c>
      <c r="EB77" s="292" t="e">
        <f>(Tabla24105711[[#This Row],[Columna4]]*EB$56/$DM$56)*$DU$55</f>
        <v>#DIV/0!</v>
      </c>
      <c r="EC77" s="292" t="e">
        <f>(Tabla24105711[[#This Row],[Columna4]]*EC$56/$DM$56)*$DU$55</f>
        <v>#DIV/0!</v>
      </c>
      <c r="ED77" s="292" t="e">
        <f>(Tabla24105711[[#This Row],[Columna4]]*ED$56/$DM$56)*$DU$55</f>
        <v>#DIV/0!</v>
      </c>
      <c r="EE77" s="292" t="e">
        <f>(Tabla24105711[[#This Row],[Columna4]]*EE$56/$DM$56)*$DU$55</f>
        <v>#DIV/0!</v>
      </c>
      <c r="EF77" s="292" t="e">
        <f>(Tabla24105711[[#This Row],[Columna4]]*EF$56/$DM$56)*$DU$55</f>
        <v>#DIV/0!</v>
      </c>
      <c r="EG77" s="292" t="e">
        <f>(Tabla24105711[[#This Row],[Columna4]]*EG$56/$DM$56)*$DU$55</f>
        <v>#DIV/0!</v>
      </c>
      <c r="EI77" s="255" t="s">
        <v>361</v>
      </c>
      <c r="EJ77" s="257" t="s">
        <v>362</v>
      </c>
      <c r="EK77" s="258">
        <f t="shared" si="291"/>
        <v>0</v>
      </c>
      <c r="EL77" s="258">
        <f t="shared" si="291"/>
        <v>0</v>
      </c>
      <c r="EM77" s="258">
        <f t="shared" si="291"/>
        <v>0</v>
      </c>
      <c r="EN77" s="258">
        <f t="shared" si="291"/>
        <v>0</v>
      </c>
      <c r="EO77" s="258">
        <f t="shared" si="291"/>
        <v>0</v>
      </c>
      <c r="EP77" s="258">
        <f t="shared" si="291"/>
        <v>0</v>
      </c>
      <c r="EQ77" s="258">
        <f t="shared" si="291"/>
        <v>0</v>
      </c>
      <c r="ER77" s="258">
        <f t="shared" si="291"/>
        <v>0</v>
      </c>
      <c r="ES77" s="258">
        <f t="shared" si="291"/>
        <v>0</v>
      </c>
      <c r="ET77" s="258">
        <f t="shared" si="291"/>
        <v>0</v>
      </c>
      <c r="EU77" s="258">
        <f t="shared" si="291"/>
        <v>0</v>
      </c>
      <c r="EV77" s="258">
        <f t="shared" si="291"/>
        <v>0</v>
      </c>
      <c r="EW77" s="221">
        <f t="shared" si="197"/>
        <v>0</v>
      </c>
      <c r="EX77" s="123" t="e">
        <f t="shared" si="198"/>
        <v>#DIV/0!</v>
      </c>
      <c r="FA77" s="216" t="s">
        <v>144</v>
      </c>
      <c r="FB77" s="224" t="e">
        <f>FB70*FI63</f>
        <v>#DIV/0!</v>
      </c>
      <c r="FC77" s="224" t="e">
        <f>FC70*FI63</f>
        <v>#DIV/0!</v>
      </c>
      <c r="FD77" s="224" t="e">
        <f>FD70*FI63</f>
        <v>#DIV/0!</v>
      </c>
      <c r="FE77" s="224" t="e">
        <f>FE70*FI63</f>
        <v>#DIV/0!</v>
      </c>
      <c r="FF77" s="224" t="e">
        <f>FF70*FI63</f>
        <v>#DIV/0!</v>
      </c>
      <c r="FG77" s="224" t="e">
        <f>FG70*FI63</f>
        <v>#DIV/0!</v>
      </c>
      <c r="FH77" s="224" t="e">
        <f>FH70*FI63</f>
        <v>#DIV/0!</v>
      </c>
      <c r="FI77" s="224" t="e">
        <f>FI70*FI63</f>
        <v>#DIV/0!</v>
      </c>
      <c r="FJ77" s="224" t="e">
        <f>FJ70*FI63</f>
        <v>#DIV/0!</v>
      </c>
      <c r="FK77" s="224" t="e">
        <f>FK70*FI63</f>
        <v>#DIV/0!</v>
      </c>
      <c r="FL77" s="224" t="e">
        <f>FL70*FI63</f>
        <v>#DIV/0!</v>
      </c>
      <c r="FM77" s="224" t="e">
        <f>FM70*FI63</f>
        <v>#DIV/0!</v>
      </c>
      <c r="FN77" s="171" t="e">
        <f t="shared" ref="FN77" si="301">SUM(FB77:FM77)</f>
        <v>#DIV/0!</v>
      </c>
      <c r="FO77" s="124" t="e">
        <f>FN77/$FN$6</f>
        <v>#DIV/0!</v>
      </c>
      <c r="GI77" s="40" t="s">
        <v>363</v>
      </c>
      <c r="GJ77" s="41">
        <v>0</v>
      </c>
      <c r="GK77" s="42">
        <f t="shared" si="297"/>
        <v>0</v>
      </c>
      <c r="GL77" s="43">
        <f t="shared" si="298"/>
        <v>0</v>
      </c>
      <c r="GM77" s="44">
        <v>1</v>
      </c>
      <c r="GN77" s="343">
        <v>0</v>
      </c>
      <c r="GO77" s="8"/>
      <c r="GR77" s="145"/>
      <c r="GS77" s="145"/>
      <c r="GT77" s="147"/>
      <c r="GU77" s="145"/>
      <c r="GV77" s="148"/>
      <c r="GW77" s="145"/>
      <c r="GX77" s="148"/>
      <c r="GY77" s="145"/>
      <c r="GZ77" s="148"/>
      <c r="HA77" s="145"/>
      <c r="HB77" s="148"/>
      <c r="HC77" s="145"/>
      <c r="HD77" s="148"/>
      <c r="HE77" s="145"/>
      <c r="HF77" s="148"/>
      <c r="HG77" s="145"/>
      <c r="HH77" s="148"/>
      <c r="HI77" s="145"/>
      <c r="HJ77" s="148"/>
      <c r="HK77" s="145"/>
      <c r="HL77" s="148"/>
      <c r="HM77" s="145"/>
      <c r="HN77" s="148"/>
      <c r="HO77" s="145"/>
      <c r="HP77" s="148"/>
      <c r="HQ77" s="145"/>
      <c r="HR77" s="150"/>
    </row>
    <row r="78" spans="18:226" ht="14.4" customHeight="1" x14ac:dyDescent="0.3">
      <c r="R78" s="251">
        <f t="shared" si="268"/>
        <v>0</v>
      </c>
      <c r="S78" s="251">
        <f t="shared" si="269"/>
        <v>0</v>
      </c>
      <c r="T78" s="251">
        <f t="shared" si="270"/>
        <v>0</v>
      </c>
      <c r="U78" s="251">
        <f t="shared" si="271"/>
        <v>0</v>
      </c>
      <c r="V78" s="252" t="s">
        <v>602</v>
      </c>
      <c r="W78" s="160">
        <f t="shared" si="272"/>
        <v>0</v>
      </c>
      <c r="X78" s="253" t="e">
        <f t="shared" si="265"/>
        <v>#DIV/0!</v>
      </c>
      <c r="Y78" s="254"/>
      <c r="Z78" s="254"/>
      <c r="AA78" s="332">
        <v>0</v>
      </c>
      <c r="AB78" s="335">
        <v>0</v>
      </c>
      <c r="AC78" s="163"/>
      <c r="AM78" s="254"/>
      <c r="AN78" s="254"/>
      <c r="AO78" s="253" t="e">
        <f>$X$75</f>
        <v>#DIV/0!</v>
      </c>
      <c r="AP78" s="95" t="str">
        <f t="shared" si="275"/>
        <v>C20</v>
      </c>
      <c r="AQ78" s="292">
        <f>Tabla24[[#This Row],[Columna3]]/7</f>
        <v>0</v>
      </c>
      <c r="AR78" s="292">
        <f>Tabla24[[#This Row],[Columna4]]/4.2</f>
        <v>0</v>
      </c>
      <c r="AS78" s="292">
        <f t="shared" si="276"/>
        <v>0</v>
      </c>
      <c r="AT78" s="292">
        <f t="shared" si="277"/>
        <v>0</v>
      </c>
      <c r="AU78" s="292">
        <f t="shared" si="278"/>
        <v>0</v>
      </c>
      <c r="AV78" s="292">
        <f t="shared" si="279"/>
        <v>0</v>
      </c>
      <c r="AW78" s="292">
        <f t="shared" si="280"/>
        <v>0</v>
      </c>
      <c r="AX78" s="292">
        <f t="shared" si="281"/>
        <v>0</v>
      </c>
      <c r="AY78" s="292">
        <f t="shared" si="282"/>
        <v>0</v>
      </c>
      <c r="AZ78" s="292">
        <f t="shared" si="283"/>
        <v>0</v>
      </c>
      <c r="BA78" s="292">
        <f t="shared" si="284"/>
        <v>0</v>
      </c>
      <c r="BB78" s="292">
        <f t="shared" si="285"/>
        <v>0</v>
      </c>
      <c r="BC78" s="292">
        <f t="shared" si="286"/>
        <v>0</v>
      </c>
      <c r="BD78" s="292">
        <f t="shared" si="287"/>
        <v>0</v>
      </c>
      <c r="BE78" s="292">
        <f t="shared" si="288"/>
        <v>0</v>
      </c>
      <c r="BG78" s="254"/>
      <c r="BH78" s="254"/>
      <c r="BI78" s="253" t="e">
        <f>$X$75</f>
        <v>#DIV/0!</v>
      </c>
      <c r="BJ78" s="95" t="str">
        <f>Tabla24[[#This Row],[Columna1]]</f>
        <v>C20</v>
      </c>
      <c r="BK78" s="292">
        <f>Tabla2410[[#This Row],[Columna3]]/7</f>
        <v>0</v>
      </c>
      <c r="BL78" s="292">
        <f>Tabla2410[[#This Row],[Columna4]]/4.2</f>
        <v>0</v>
      </c>
      <c r="BM78" s="292">
        <f>Tabla24[[#This Row],[Columna16]]</f>
        <v>0</v>
      </c>
      <c r="BN78" s="292" t="e">
        <f>(Tabla2410[[#This Row],[Columna4]]*BN$56/$BE$56)*$BM$55</f>
        <v>#DIV/0!</v>
      </c>
      <c r="BO78" s="292" t="e">
        <f>(Tabla2410[[#This Row],[Columna4]]*BO$56/$BE$56)*$BM$55</f>
        <v>#DIV/0!</v>
      </c>
      <c r="BP78" s="292" t="e">
        <f>(Tabla2410[[#This Row],[Columna4]]*BP$56/$BE$56)*$BM$55</f>
        <v>#DIV/0!</v>
      </c>
      <c r="BQ78" s="292" t="e">
        <f>(Tabla2410[[#This Row],[Columna4]]*BQ$56/$BE$56)*$BM$55</f>
        <v>#DIV/0!</v>
      </c>
      <c r="BR78" s="292" t="e">
        <f>(Tabla2410[[#This Row],[Columna4]]*BR$56/$BE$56)*$BM$55</f>
        <v>#DIV/0!</v>
      </c>
      <c r="BS78" s="292" t="e">
        <f>(Tabla2410[[#This Row],[Columna4]]*BS$56/$BE$56)*$BM$55</f>
        <v>#DIV/0!</v>
      </c>
      <c r="BT78" s="292" t="e">
        <f>(Tabla2410[[#This Row],[Columna4]]*BT$56/$BE$56)*$BM$55</f>
        <v>#DIV/0!</v>
      </c>
      <c r="BU78" s="292" t="e">
        <f>(Tabla2410[[#This Row],[Columna4]]*BU$56/$BE$56)*$BM$55</f>
        <v>#DIV/0!</v>
      </c>
      <c r="BV78" s="292" t="e">
        <f>(Tabla2410[[#This Row],[Columna4]]*BV$56/$BE$56)*$BM$55</f>
        <v>#DIV/0!</v>
      </c>
      <c r="BW78" s="292" t="e">
        <f>(Tabla2410[[#This Row],[Columna4]]*BW$56/$BE$56)*$BM$55</f>
        <v>#DIV/0!</v>
      </c>
      <c r="BX78" s="292" t="e">
        <f>(Tabla2410[[#This Row],[Columna4]]*BX$56/$BE$56)*$BM$55</f>
        <v>#DIV/0!</v>
      </c>
      <c r="BY78" s="292" t="e">
        <f>(Tabla2410[[#This Row],[Columna4]]*BY$56/$BE$56)*$BM$55</f>
        <v>#DIV/0!</v>
      </c>
      <c r="CA78" s="254"/>
      <c r="CB78" s="254"/>
      <c r="CC78" s="253" t="e">
        <f>$X$75</f>
        <v>#DIV/0!</v>
      </c>
      <c r="CD78" s="95" t="str">
        <f>Tabla24[[#This Row],[Columna1]]</f>
        <v>C20</v>
      </c>
      <c r="CE78" s="292" t="e">
        <f>Tabla24105[[#This Row],[Columna3]]/7</f>
        <v>#DIV/0!</v>
      </c>
      <c r="CF78" s="292" t="e">
        <f>Tabla24105[[#This Row],[Columna4]]/4.2</f>
        <v>#DIV/0!</v>
      </c>
      <c r="CG78" s="292" t="e">
        <f>Tabla2410[[#This Row],[Columna16]]</f>
        <v>#DIV/0!</v>
      </c>
      <c r="CH78" s="292" t="e">
        <f>(Tabla24105[[#This Row],[Columna4]]*CH$56/$BY$56)*$CG$55</f>
        <v>#DIV/0!</v>
      </c>
      <c r="CI78" s="292" t="e">
        <f>(Tabla24105[[#This Row],[Columna4]]*CI$56/$BY$56)*$CG$55</f>
        <v>#DIV/0!</v>
      </c>
      <c r="CJ78" s="292" t="e">
        <f>(Tabla24105[[#This Row],[Columna4]]*CJ$56/$BY$56)*$CG$55</f>
        <v>#DIV/0!</v>
      </c>
      <c r="CK78" s="292" t="e">
        <f>(Tabla24105[[#This Row],[Columna4]]*CK$56/$BY$56)*$CG$55</f>
        <v>#DIV/0!</v>
      </c>
      <c r="CL78" s="292" t="e">
        <f>(Tabla24105[[#This Row],[Columna4]]*CL$56/$BY$56)*$CG$55</f>
        <v>#DIV/0!</v>
      </c>
      <c r="CM78" s="292" t="e">
        <f>(Tabla24105[[#This Row],[Columna4]]*CM$56/$BY$56)*$CG$55</f>
        <v>#DIV/0!</v>
      </c>
      <c r="CN78" s="292" t="e">
        <f>(Tabla24105[[#This Row],[Columna4]]*CN$56/$BY$56)*$CG$55</f>
        <v>#DIV/0!</v>
      </c>
      <c r="CO78" s="292" t="e">
        <f>(Tabla24105[[#This Row],[Columna4]]*CO$56/$BY$56)*$CG$55</f>
        <v>#DIV/0!</v>
      </c>
      <c r="CP78" s="292" t="e">
        <f>(Tabla24105[[#This Row],[Columna4]]*CP$56/$BY$56)*$CG$55</f>
        <v>#DIV/0!</v>
      </c>
      <c r="CQ78" s="292" t="e">
        <f>(Tabla24105[[#This Row],[Columna4]]*CQ$56/$BY$56)*$CG$55</f>
        <v>#DIV/0!</v>
      </c>
      <c r="CR78" s="292" t="e">
        <f>(Tabla24105[[#This Row],[Columna4]]*CR$56/$BY$56)*$CG$55</f>
        <v>#DIV/0!</v>
      </c>
      <c r="CS78" s="292" t="e">
        <f>(Tabla24105[[#This Row],[Columna4]]*CS$56/$BY$56)*$CG$55</f>
        <v>#DIV/0!</v>
      </c>
      <c r="CU78" s="254"/>
      <c r="CV78" s="254"/>
      <c r="CW78" s="253" t="e">
        <f>$X$75</f>
        <v>#DIV/0!</v>
      </c>
      <c r="CX78" s="95" t="str">
        <f>Tabla24[[#This Row],[Columna1]]</f>
        <v>C20</v>
      </c>
      <c r="CY78" s="292" t="e">
        <f>Tabla241057[[#This Row],[Columna3]]/7</f>
        <v>#DIV/0!</v>
      </c>
      <c r="CZ78" s="292" t="e">
        <f>Tabla241057[[#This Row],[Columna4]]/4.2</f>
        <v>#DIV/0!</v>
      </c>
      <c r="DA78" s="292" t="e">
        <f>Tabla24105[[#This Row],[Columna16]]</f>
        <v>#DIV/0!</v>
      </c>
      <c r="DB78" s="292" t="e">
        <f>(Tabla241057[[#This Row],[Columna4]]*DB$56/$CS$56)*$DA$55</f>
        <v>#DIV/0!</v>
      </c>
      <c r="DC78" s="292" t="e">
        <f>(Tabla241057[[#This Row],[Columna4]]*DC$56/$CS$56)*$DA$55</f>
        <v>#DIV/0!</v>
      </c>
      <c r="DD78" s="292" t="e">
        <f>(Tabla241057[[#This Row],[Columna4]]*DD$56/$CS$56)*$DA$55</f>
        <v>#DIV/0!</v>
      </c>
      <c r="DE78" s="292" t="e">
        <f>(Tabla241057[[#This Row],[Columna4]]*DE$56/$CS$56)*$DA$55</f>
        <v>#DIV/0!</v>
      </c>
      <c r="DF78" s="292" t="e">
        <f>(Tabla241057[[#This Row],[Columna4]]*DF$56/$CS$56)*$DA$55</f>
        <v>#DIV/0!</v>
      </c>
      <c r="DG78" s="292" t="e">
        <f>(Tabla241057[[#This Row],[Columna4]]*DG$56/$CS$56)*$DA$55</f>
        <v>#DIV/0!</v>
      </c>
      <c r="DH78" s="292" t="e">
        <f>(Tabla241057[[#This Row],[Columna4]]*DH$56/$CS$56)*$DA$55</f>
        <v>#DIV/0!</v>
      </c>
      <c r="DI78" s="292" t="e">
        <f>(Tabla241057[[#This Row],[Columna4]]*DI$56/$CS$56)*$DA$55</f>
        <v>#DIV/0!</v>
      </c>
      <c r="DJ78" s="292" t="e">
        <f>(Tabla241057[[#This Row],[Columna4]]*DJ$56/$CS$56)*$DA$55</f>
        <v>#DIV/0!</v>
      </c>
      <c r="DK78" s="292" t="e">
        <f>(Tabla241057[[#This Row],[Columna4]]*DK$56/$CS$56)*$DA$55</f>
        <v>#DIV/0!</v>
      </c>
      <c r="DL78" s="292" t="e">
        <f>(Tabla241057[[#This Row],[Columna4]]*DL$56/$CS$56)*$DA$55</f>
        <v>#DIV/0!</v>
      </c>
      <c r="DM78" s="292" t="e">
        <f>(Tabla241057[[#This Row],[Columna4]]*DM$56/$CS$56)*$DA$55</f>
        <v>#DIV/0!</v>
      </c>
      <c r="DO78" s="254"/>
      <c r="DP78" s="254"/>
      <c r="DQ78" s="253" t="e">
        <f>$X$75</f>
        <v>#DIV/0!</v>
      </c>
      <c r="DR78" s="95" t="str">
        <f>Tabla24[[#This Row],[Columna1]]</f>
        <v>C20</v>
      </c>
      <c r="DS78" s="292" t="e">
        <f>Tabla24105711[[#This Row],[Columna3]]/7</f>
        <v>#DIV/0!</v>
      </c>
      <c r="DT78" s="292" t="e">
        <f>Tabla24105711[[#This Row],[Columna4]]/4.2</f>
        <v>#DIV/0!</v>
      </c>
      <c r="DU78" s="292" t="e">
        <f>Tabla241057[[#This Row],[Columna16]]</f>
        <v>#DIV/0!</v>
      </c>
      <c r="DV78" s="292" t="e">
        <f>(Tabla24105711[[#This Row],[Columna4]]*DV$56/$DM$56)*$DU$55</f>
        <v>#DIV/0!</v>
      </c>
      <c r="DW78" s="292" t="e">
        <f>(Tabla24105711[[#This Row],[Columna4]]*DW$56/$DM$56)*$DU$55</f>
        <v>#DIV/0!</v>
      </c>
      <c r="DX78" s="292" t="e">
        <f>(Tabla24105711[[#This Row],[Columna4]]*DX$56/$DM$56)*$DU$55</f>
        <v>#DIV/0!</v>
      </c>
      <c r="DY78" s="292" t="e">
        <f>(Tabla24105711[[#This Row],[Columna4]]*DY$56/$DM$56)*$DU$55</f>
        <v>#DIV/0!</v>
      </c>
      <c r="DZ78" s="292" t="e">
        <f>(Tabla24105711[[#This Row],[Columna4]]*DZ$56/$DM$56)*$DU$55</f>
        <v>#DIV/0!</v>
      </c>
      <c r="EA78" s="292" t="e">
        <f>(Tabla24105711[[#This Row],[Columna4]]*EA$56/$DM$56)*$DU$55</f>
        <v>#DIV/0!</v>
      </c>
      <c r="EB78" s="292" t="e">
        <f>(Tabla24105711[[#This Row],[Columna4]]*EB$56/$DM$56)*$DU$55</f>
        <v>#DIV/0!</v>
      </c>
      <c r="EC78" s="292" t="e">
        <f>(Tabla24105711[[#This Row],[Columna4]]*EC$56/$DM$56)*$DU$55</f>
        <v>#DIV/0!</v>
      </c>
      <c r="ED78" s="292" t="e">
        <f>(Tabla24105711[[#This Row],[Columna4]]*ED$56/$DM$56)*$DU$55</f>
        <v>#DIV/0!</v>
      </c>
      <c r="EE78" s="292" t="e">
        <f>(Tabla24105711[[#This Row],[Columna4]]*EE$56/$DM$56)*$DU$55</f>
        <v>#DIV/0!</v>
      </c>
      <c r="EF78" s="292" t="e">
        <f>(Tabla24105711[[#This Row],[Columna4]]*EF$56/$DM$56)*$DU$55</f>
        <v>#DIV/0!</v>
      </c>
      <c r="EG78" s="292" t="e">
        <f>(Tabla24105711[[#This Row],[Columna4]]*EG$56/$DM$56)*$DU$55</f>
        <v>#DIV/0!</v>
      </c>
      <c r="EI78" s="288" t="s">
        <v>364</v>
      </c>
      <c r="EJ78" s="257" t="s">
        <v>630</v>
      </c>
      <c r="EK78" s="258">
        <f t="shared" si="291"/>
        <v>0</v>
      </c>
      <c r="EL78" s="258">
        <f t="shared" si="291"/>
        <v>0</v>
      </c>
      <c r="EM78" s="258">
        <f t="shared" si="291"/>
        <v>0</v>
      </c>
      <c r="EN78" s="258">
        <f t="shared" si="291"/>
        <v>0</v>
      </c>
      <c r="EO78" s="258">
        <f t="shared" si="291"/>
        <v>0</v>
      </c>
      <c r="EP78" s="258">
        <f t="shared" si="291"/>
        <v>0</v>
      </c>
      <c r="EQ78" s="258">
        <f t="shared" si="291"/>
        <v>0</v>
      </c>
      <c r="ER78" s="258">
        <f t="shared" si="291"/>
        <v>0</v>
      </c>
      <c r="ES78" s="258">
        <f t="shared" si="291"/>
        <v>0</v>
      </c>
      <c r="ET78" s="258">
        <f t="shared" si="291"/>
        <v>0</v>
      </c>
      <c r="EU78" s="258">
        <f t="shared" si="291"/>
        <v>0</v>
      </c>
      <c r="EV78" s="258">
        <f t="shared" si="291"/>
        <v>0</v>
      </c>
      <c r="EW78" s="221">
        <f t="shared" si="197"/>
        <v>0</v>
      </c>
      <c r="EX78" s="123" t="e">
        <f t="shared" si="198"/>
        <v>#DIV/0!</v>
      </c>
      <c r="FA78" s="219"/>
      <c r="FB78" s="220"/>
      <c r="FC78" s="220"/>
      <c r="FD78" s="220"/>
      <c r="FE78" s="220"/>
      <c r="FF78" s="220"/>
      <c r="FG78" s="220"/>
      <c r="FH78" s="220"/>
      <c r="FI78" s="220"/>
      <c r="FJ78" s="220"/>
      <c r="FK78" s="220"/>
      <c r="FL78" s="220"/>
      <c r="FM78" s="220"/>
      <c r="FN78" s="220"/>
      <c r="FO78" s="223"/>
      <c r="GI78" s="40" t="s">
        <v>365</v>
      </c>
      <c r="GJ78" s="41">
        <v>0</v>
      </c>
      <c r="GK78" s="42">
        <f t="shared" si="297"/>
        <v>0</v>
      </c>
      <c r="GL78" s="43">
        <f t="shared" si="298"/>
        <v>0</v>
      </c>
      <c r="GM78" s="44">
        <v>1</v>
      </c>
      <c r="GN78" s="343">
        <v>0</v>
      </c>
      <c r="GO78" s="8">
        <v>0.1</v>
      </c>
      <c r="GR78" s="145"/>
      <c r="GS78" s="145"/>
      <c r="GT78" s="147"/>
      <c r="GU78" s="145"/>
      <c r="GV78" s="148"/>
      <c r="GW78" s="145"/>
      <c r="GX78" s="148"/>
      <c r="GY78" s="145"/>
      <c r="GZ78" s="148"/>
      <c r="HA78" s="145"/>
      <c r="HB78" s="148"/>
      <c r="HC78" s="145"/>
      <c r="HD78" s="148"/>
      <c r="HE78" s="145"/>
      <c r="HF78" s="148"/>
      <c r="HG78" s="145"/>
      <c r="HH78" s="148"/>
      <c r="HI78" s="145"/>
      <c r="HJ78" s="148"/>
      <c r="HK78" s="145"/>
      <c r="HL78" s="148"/>
      <c r="HM78" s="145"/>
      <c r="HN78" s="148"/>
      <c r="HO78" s="145"/>
      <c r="HP78" s="148"/>
      <c r="HQ78" s="145"/>
      <c r="HR78" s="150"/>
    </row>
    <row r="79" spans="18:226" ht="14.4" customHeight="1" x14ac:dyDescent="0.3">
      <c r="R79" s="251">
        <f t="shared" si="268"/>
        <v>0</v>
      </c>
      <c r="S79" s="251">
        <f t="shared" si="269"/>
        <v>0</v>
      </c>
      <c r="T79" s="251">
        <f t="shared" si="270"/>
        <v>0</v>
      </c>
      <c r="U79" s="251">
        <f t="shared" si="271"/>
        <v>0</v>
      </c>
      <c r="V79" s="252" t="s">
        <v>603</v>
      </c>
      <c r="W79" s="160">
        <f t="shared" si="272"/>
        <v>0</v>
      </c>
      <c r="X79" s="253" t="e">
        <f t="shared" si="265"/>
        <v>#DIV/0!</v>
      </c>
      <c r="Y79" s="254"/>
      <c r="Z79" s="254"/>
      <c r="AA79" s="332">
        <v>0</v>
      </c>
      <c r="AB79" s="335">
        <v>0</v>
      </c>
      <c r="AC79" s="163"/>
      <c r="AM79" s="254"/>
      <c r="AN79" s="254"/>
      <c r="AO79" s="253" t="e">
        <f>$X$76</f>
        <v>#DIV/0!</v>
      </c>
      <c r="AP79" s="95" t="str">
        <f t="shared" si="275"/>
        <v>C21</v>
      </c>
      <c r="AQ79" s="292">
        <f>Tabla24[[#This Row],[Columna3]]/7</f>
        <v>0</v>
      </c>
      <c r="AR79" s="292">
        <f>Tabla24[[#This Row],[Columna4]]/4.2</f>
        <v>0</v>
      </c>
      <c r="AS79" s="292">
        <f t="shared" si="276"/>
        <v>0</v>
      </c>
      <c r="AT79" s="292">
        <f t="shared" si="277"/>
        <v>0</v>
      </c>
      <c r="AU79" s="292">
        <f t="shared" si="278"/>
        <v>0</v>
      </c>
      <c r="AV79" s="292">
        <f t="shared" si="279"/>
        <v>0</v>
      </c>
      <c r="AW79" s="292">
        <f t="shared" si="280"/>
        <v>0</v>
      </c>
      <c r="AX79" s="292">
        <f t="shared" si="281"/>
        <v>0</v>
      </c>
      <c r="AY79" s="292">
        <f t="shared" si="282"/>
        <v>0</v>
      </c>
      <c r="AZ79" s="292">
        <f t="shared" si="283"/>
        <v>0</v>
      </c>
      <c r="BA79" s="292">
        <f t="shared" si="284"/>
        <v>0</v>
      </c>
      <c r="BB79" s="292">
        <f t="shared" si="285"/>
        <v>0</v>
      </c>
      <c r="BC79" s="292">
        <f t="shared" si="286"/>
        <v>0</v>
      </c>
      <c r="BD79" s="292">
        <f t="shared" si="287"/>
        <v>0</v>
      </c>
      <c r="BE79" s="292">
        <f t="shared" si="288"/>
        <v>0</v>
      </c>
      <c r="BG79" s="254"/>
      <c r="BH79" s="254"/>
      <c r="BI79" s="253" t="e">
        <f>$X$76</f>
        <v>#DIV/0!</v>
      </c>
      <c r="BJ79" s="95" t="str">
        <f>Tabla24[[#This Row],[Columna1]]</f>
        <v>C21</v>
      </c>
      <c r="BK79" s="292">
        <f>Tabla2410[[#This Row],[Columna3]]/7</f>
        <v>0</v>
      </c>
      <c r="BL79" s="292">
        <f>Tabla2410[[#This Row],[Columna4]]/4.2</f>
        <v>0</v>
      </c>
      <c r="BM79" s="292">
        <f>Tabla24[[#This Row],[Columna16]]</f>
        <v>0</v>
      </c>
      <c r="BN79" s="292" t="e">
        <f>(Tabla2410[[#This Row],[Columna4]]*BN$56/$BE$56)*$BM$55</f>
        <v>#DIV/0!</v>
      </c>
      <c r="BO79" s="292" t="e">
        <f>(Tabla2410[[#This Row],[Columna4]]*BO$56/$BE$56)*$BM$55</f>
        <v>#DIV/0!</v>
      </c>
      <c r="BP79" s="292" t="e">
        <f>(Tabla2410[[#This Row],[Columna4]]*BP$56/$BE$56)*$BM$55</f>
        <v>#DIV/0!</v>
      </c>
      <c r="BQ79" s="292" t="e">
        <f>(Tabla2410[[#This Row],[Columna4]]*BQ$56/$BE$56)*$BM$55</f>
        <v>#DIV/0!</v>
      </c>
      <c r="BR79" s="292" t="e">
        <f>(Tabla2410[[#This Row],[Columna4]]*BR$56/$BE$56)*$BM$55</f>
        <v>#DIV/0!</v>
      </c>
      <c r="BS79" s="292" t="e">
        <f>(Tabla2410[[#This Row],[Columna4]]*BS$56/$BE$56)*$BM$55</f>
        <v>#DIV/0!</v>
      </c>
      <c r="BT79" s="292" t="e">
        <f>(Tabla2410[[#This Row],[Columna4]]*BT$56/$BE$56)*$BM$55</f>
        <v>#DIV/0!</v>
      </c>
      <c r="BU79" s="292" t="e">
        <f>(Tabla2410[[#This Row],[Columna4]]*BU$56/$BE$56)*$BM$55</f>
        <v>#DIV/0!</v>
      </c>
      <c r="BV79" s="292" t="e">
        <f>(Tabla2410[[#This Row],[Columna4]]*BV$56/$BE$56)*$BM$55</f>
        <v>#DIV/0!</v>
      </c>
      <c r="BW79" s="292" t="e">
        <f>(Tabla2410[[#This Row],[Columna4]]*BW$56/$BE$56)*$BM$55</f>
        <v>#DIV/0!</v>
      </c>
      <c r="BX79" s="292" t="e">
        <f>(Tabla2410[[#This Row],[Columna4]]*BX$56/$BE$56)*$BM$55</f>
        <v>#DIV/0!</v>
      </c>
      <c r="BY79" s="292" t="e">
        <f>(Tabla2410[[#This Row],[Columna4]]*BY$56/$BE$56)*$BM$55</f>
        <v>#DIV/0!</v>
      </c>
      <c r="CA79" s="254"/>
      <c r="CB79" s="254"/>
      <c r="CC79" s="253" t="e">
        <f>$X$76</f>
        <v>#DIV/0!</v>
      </c>
      <c r="CD79" s="95" t="str">
        <f>Tabla24[[#This Row],[Columna1]]</f>
        <v>C21</v>
      </c>
      <c r="CE79" s="292" t="e">
        <f>Tabla24105[[#This Row],[Columna3]]/7</f>
        <v>#DIV/0!</v>
      </c>
      <c r="CF79" s="292" t="e">
        <f>Tabla24105[[#This Row],[Columna4]]/4.2</f>
        <v>#DIV/0!</v>
      </c>
      <c r="CG79" s="292" t="e">
        <f>Tabla2410[[#This Row],[Columna16]]</f>
        <v>#DIV/0!</v>
      </c>
      <c r="CH79" s="292" t="e">
        <f>(Tabla24105[[#This Row],[Columna4]]*CH$56/$BY$56)*$CG$55</f>
        <v>#DIV/0!</v>
      </c>
      <c r="CI79" s="292" t="e">
        <f>(Tabla24105[[#This Row],[Columna4]]*CI$56/$BY$56)*$CG$55</f>
        <v>#DIV/0!</v>
      </c>
      <c r="CJ79" s="292" t="e">
        <f>(Tabla24105[[#This Row],[Columna4]]*CJ$56/$BY$56)*$CG$55</f>
        <v>#DIV/0!</v>
      </c>
      <c r="CK79" s="292" t="e">
        <f>(Tabla24105[[#This Row],[Columna4]]*CK$56/$BY$56)*$CG$55</f>
        <v>#DIV/0!</v>
      </c>
      <c r="CL79" s="292" t="e">
        <f>(Tabla24105[[#This Row],[Columna4]]*CL$56/$BY$56)*$CG$55</f>
        <v>#DIV/0!</v>
      </c>
      <c r="CM79" s="292" t="e">
        <f>(Tabla24105[[#This Row],[Columna4]]*CM$56/$BY$56)*$CG$55</f>
        <v>#DIV/0!</v>
      </c>
      <c r="CN79" s="292" t="e">
        <f>(Tabla24105[[#This Row],[Columna4]]*CN$56/$BY$56)*$CG$55</f>
        <v>#DIV/0!</v>
      </c>
      <c r="CO79" s="292" t="e">
        <f>(Tabla24105[[#This Row],[Columna4]]*CO$56/$BY$56)*$CG$55</f>
        <v>#DIV/0!</v>
      </c>
      <c r="CP79" s="292" t="e">
        <f>(Tabla24105[[#This Row],[Columna4]]*CP$56/$BY$56)*$CG$55</f>
        <v>#DIV/0!</v>
      </c>
      <c r="CQ79" s="292" t="e">
        <f>(Tabla24105[[#This Row],[Columna4]]*CQ$56/$BY$56)*$CG$55</f>
        <v>#DIV/0!</v>
      </c>
      <c r="CR79" s="292" t="e">
        <f>(Tabla24105[[#This Row],[Columna4]]*CR$56/$BY$56)*$CG$55</f>
        <v>#DIV/0!</v>
      </c>
      <c r="CS79" s="292" t="e">
        <f>(Tabla24105[[#This Row],[Columna4]]*CS$56/$BY$56)*$CG$55</f>
        <v>#DIV/0!</v>
      </c>
      <c r="CU79" s="254"/>
      <c r="CV79" s="254"/>
      <c r="CW79" s="253" t="e">
        <f>$X$76</f>
        <v>#DIV/0!</v>
      </c>
      <c r="CX79" s="95" t="str">
        <f>Tabla24[[#This Row],[Columna1]]</f>
        <v>C21</v>
      </c>
      <c r="CY79" s="292" t="e">
        <f>Tabla241057[[#This Row],[Columna3]]/7</f>
        <v>#DIV/0!</v>
      </c>
      <c r="CZ79" s="292" t="e">
        <f>Tabla241057[[#This Row],[Columna4]]/4.2</f>
        <v>#DIV/0!</v>
      </c>
      <c r="DA79" s="292" t="e">
        <f>Tabla24105[[#This Row],[Columna16]]</f>
        <v>#DIV/0!</v>
      </c>
      <c r="DB79" s="292" t="e">
        <f>(Tabla241057[[#This Row],[Columna4]]*DB$56/$CS$56)*$DA$55</f>
        <v>#DIV/0!</v>
      </c>
      <c r="DC79" s="292" t="e">
        <f>(Tabla241057[[#This Row],[Columna4]]*DC$56/$CS$56)*$DA$55</f>
        <v>#DIV/0!</v>
      </c>
      <c r="DD79" s="292" t="e">
        <f>(Tabla241057[[#This Row],[Columna4]]*DD$56/$CS$56)*$DA$55</f>
        <v>#DIV/0!</v>
      </c>
      <c r="DE79" s="292" t="e">
        <f>(Tabla241057[[#This Row],[Columna4]]*DE$56/$CS$56)*$DA$55</f>
        <v>#DIV/0!</v>
      </c>
      <c r="DF79" s="292" t="e">
        <f>(Tabla241057[[#This Row],[Columna4]]*DF$56/$CS$56)*$DA$55</f>
        <v>#DIV/0!</v>
      </c>
      <c r="DG79" s="292" t="e">
        <f>(Tabla241057[[#This Row],[Columna4]]*DG$56/$CS$56)*$DA$55</f>
        <v>#DIV/0!</v>
      </c>
      <c r="DH79" s="292" t="e">
        <f>(Tabla241057[[#This Row],[Columna4]]*DH$56/$CS$56)*$DA$55</f>
        <v>#DIV/0!</v>
      </c>
      <c r="DI79" s="292" t="e">
        <f>(Tabla241057[[#This Row],[Columna4]]*DI$56/$CS$56)*$DA$55</f>
        <v>#DIV/0!</v>
      </c>
      <c r="DJ79" s="292" t="e">
        <f>(Tabla241057[[#This Row],[Columna4]]*DJ$56/$CS$56)*$DA$55</f>
        <v>#DIV/0!</v>
      </c>
      <c r="DK79" s="292" t="e">
        <f>(Tabla241057[[#This Row],[Columna4]]*DK$56/$CS$56)*$DA$55</f>
        <v>#DIV/0!</v>
      </c>
      <c r="DL79" s="292" t="e">
        <f>(Tabla241057[[#This Row],[Columna4]]*DL$56/$CS$56)*$DA$55</f>
        <v>#DIV/0!</v>
      </c>
      <c r="DM79" s="292" t="e">
        <f>(Tabla241057[[#This Row],[Columna4]]*DM$56/$CS$56)*$DA$55</f>
        <v>#DIV/0!</v>
      </c>
      <c r="DO79" s="254"/>
      <c r="DP79" s="254"/>
      <c r="DQ79" s="253" t="e">
        <f>$X$76</f>
        <v>#DIV/0!</v>
      </c>
      <c r="DR79" s="95" t="str">
        <f>Tabla24[[#This Row],[Columna1]]</f>
        <v>C21</v>
      </c>
      <c r="DS79" s="292" t="e">
        <f>Tabla24105711[[#This Row],[Columna3]]/7</f>
        <v>#DIV/0!</v>
      </c>
      <c r="DT79" s="292" t="e">
        <f>Tabla24105711[[#This Row],[Columna4]]/4.2</f>
        <v>#DIV/0!</v>
      </c>
      <c r="DU79" s="292" t="e">
        <f>Tabla241057[[#This Row],[Columna16]]</f>
        <v>#DIV/0!</v>
      </c>
      <c r="DV79" s="292" t="e">
        <f>(Tabla24105711[[#This Row],[Columna4]]*DV$56/$DM$56)*$DU$55</f>
        <v>#DIV/0!</v>
      </c>
      <c r="DW79" s="292" t="e">
        <f>(Tabla24105711[[#This Row],[Columna4]]*DW$56/$DM$56)*$DU$55</f>
        <v>#DIV/0!</v>
      </c>
      <c r="DX79" s="292" t="e">
        <f>(Tabla24105711[[#This Row],[Columna4]]*DX$56/$DM$56)*$DU$55</f>
        <v>#DIV/0!</v>
      </c>
      <c r="DY79" s="292" t="e">
        <f>(Tabla24105711[[#This Row],[Columna4]]*DY$56/$DM$56)*$DU$55</f>
        <v>#DIV/0!</v>
      </c>
      <c r="DZ79" s="292" t="e">
        <f>(Tabla24105711[[#This Row],[Columna4]]*DZ$56/$DM$56)*$DU$55</f>
        <v>#DIV/0!</v>
      </c>
      <c r="EA79" s="292" t="e">
        <f>(Tabla24105711[[#This Row],[Columna4]]*EA$56/$DM$56)*$DU$55</f>
        <v>#DIV/0!</v>
      </c>
      <c r="EB79" s="292" t="e">
        <f>(Tabla24105711[[#This Row],[Columna4]]*EB$56/$DM$56)*$DU$55</f>
        <v>#DIV/0!</v>
      </c>
      <c r="EC79" s="292" t="e">
        <f>(Tabla24105711[[#This Row],[Columna4]]*EC$56/$DM$56)*$DU$55</f>
        <v>#DIV/0!</v>
      </c>
      <c r="ED79" s="292" t="e">
        <f>(Tabla24105711[[#This Row],[Columna4]]*ED$56/$DM$56)*$DU$55</f>
        <v>#DIV/0!</v>
      </c>
      <c r="EE79" s="292" t="e">
        <f>(Tabla24105711[[#This Row],[Columna4]]*EE$56/$DM$56)*$DU$55</f>
        <v>#DIV/0!</v>
      </c>
      <c r="EF79" s="292" t="e">
        <f>(Tabla24105711[[#This Row],[Columna4]]*EF$56/$DM$56)*$DU$55</f>
        <v>#DIV/0!</v>
      </c>
      <c r="EG79" s="292" t="e">
        <f>(Tabla24105711[[#This Row],[Columna4]]*EG$56/$DM$56)*$DU$55</f>
        <v>#DIV/0!</v>
      </c>
      <c r="EI79" s="255" t="s">
        <v>366</v>
      </c>
      <c r="EJ79" s="257" t="s">
        <v>367</v>
      </c>
      <c r="EK79" s="258">
        <f t="shared" si="291"/>
        <v>0</v>
      </c>
      <c r="EL79" s="258">
        <f t="shared" si="291"/>
        <v>0</v>
      </c>
      <c r="EM79" s="258">
        <f t="shared" si="291"/>
        <v>0</v>
      </c>
      <c r="EN79" s="258">
        <f t="shared" si="291"/>
        <v>0</v>
      </c>
      <c r="EO79" s="258">
        <f t="shared" si="291"/>
        <v>0</v>
      </c>
      <c r="EP79" s="258">
        <f t="shared" si="291"/>
        <v>0</v>
      </c>
      <c r="EQ79" s="258">
        <f t="shared" si="291"/>
        <v>0</v>
      </c>
      <c r="ER79" s="258">
        <f t="shared" si="291"/>
        <v>0</v>
      </c>
      <c r="ES79" s="258">
        <f t="shared" si="291"/>
        <v>0</v>
      </c>
      <c r="ET79" s="258">
        <f t="shared" si="291"/>
        <v>0</v>
      </c>
      <c r="EU79" s="258">
        <f t="shared" si="291"/>
        <v>0</v>
      </c>
      <c r="EV79" s="258">
        <f t="shared" si="291"/>
        <v>0</v>
      </c>
      <c r="EW79" s="221">
        <f t="shared" si="197"/>
        <v>0</v>
      </c>
      <c r="EX79" s="123" t="e">
        <f t="shared" si="198"/>
        <v>#DIV/0!</v>
      </c>
      <c r="FA79" s="216" t="s">
        <v>150</v>
      </c>
      <c r="FB79" s="217" t="e">
        <f>+FB75-FB77</f>
        <v>#DIV/0!</v>
      </c>
      <c r="FC79" s="217" t="e">
        <f t="shared" ref="FC79:FM79" si="302">+FC75-FC77</f>
        <v>#DIV/0!</v>
      </c>
      <c r="FD79" s="217" t="e">
        <f t="shared" si="302"/>
        <v>#DIV/0!</v>
      </c>
      <c r="FE79" s="217" t="e">
        <f t="shared" si="302"/>
        <v>#DIV/0!</v>
      </c>
      <c r="FF79" s="217" t="e">
        <f t="shared" si="302"/>
        <v>#DIV/0!</v>
      </c>
      <c r="FG79" s="217" t="e">
        <f t="shared" si="302"/>
        <v>#DIV/0!</v>
      </c>
      <c r="FH79" s="217" t="e">
        <f t="shared" si="302"/>
        <v>#DIV/0!</v>
      </c>
      <c r="FI79" s="217" t="e">
        <f t="shared" si="302"/>
        <v>#DIV/0!</v>
      </c>
      <c r="FJ79" s="217" t="e">
        <f t="shared" si="302"/>
        <v>#DIV/0!</v>
      </c>
      <c r="FK79" s="217" t="e">
        <f t="shared" si="302"/>
        <v>#DIV/0!</v>
      </c>
      <c r="FL79" s="217" t="e">
        <f t="shared" si="302"/>
        <v>#DIV/0!</v>
      </c>
      <c r="FM79" s="217" t="e">
        <f t="shared" si="302"/>
        <v>#DIV/0!</v>
      </c>
      <c r="FN79" s="171" t="e">
        <f t="shared" ref="FN79" si="303">SUM(FB79:FM79)</f>
        <v>#DIV/0!</v>
      </c>
      <c r="FO79" s="124" t="e">
        <f>FN79/$FN$6</f>
        <v>#DIV/0!</v>
      </c>
      <c r="GI79" s="40" t="s">
        <v>368</v>
      </c>
      <c r="GJ79" s="41">
        <v>0</v>
      </c>
      <c r="GK79" s="42">
        <f t="shared" si="297"/>
        <v>0</v>
      </c>
      <c r="GL79" s="43">
        <f t="shared" si="298"/>
        <v>0</v>
      </c>
      <c r="GM79" s="44">
        <v>1</v>
      </c>
      <c r="GN79" s="343">
        <v>0</v>
      </c>
      <c r="GO79" s="8"/>
      <c r="GR79" s="145"/>
      <c r="GS79" s="145"/>
      <c r="GT79" s="147"/>
      <c r="GU79" s="145"/>
      <c r="GV79" s="148"/>
      <c r="GW79" s="145"/>
      <c r="GX79" s="148"/>
      <c r="GY79" s="145"/>
      <c r="GZ79" s="148"/>
      <c r="HA79" s="145"/>
      <c r="HB79" s="148"/>
      <c r="HC79" s="145"/>
      <c r="HD79" s="148"/>
      <c r="HE79" s="145"/>
      <c r="HF79" s="148"/>
      <c r="HG79" s="145"/>
      <c r="HH79" s="148"/>
      <c r="HI79" s="145"/>
      <c r="HJ79" s="148"/>
      <c r="HK79" s="145"/>
      <c r="HL79" s="148"/>
      <c r="HM79" s="145"/>
      <c r="HN79" s="148"/>
      <c r="HO79" s="145"/>
      <c r="HP79" s="148"/>
      <c r="HQ79" s="145"/>
      <c r="HR79" s="150"/>
    </row>
    <row r="80" spans="18:226" ht="14.4" customHeight="1" x14ac:dyDescent="0.3">
      <c r="R80" s="251">
        <f t="shared" si="268"/>
        <v>0</v>
      </c>
      <c r="S80" s="251">
        <f t="shared" si="269"/>
        <v>0</v>
      </c>
      <c r="T80" s="251">
        <f t="shared" si="270"/>
        <v>0</v>
      </c>
      <c r="U80" s="251">
        <f t="shared" si="271"/>
        <v>0</v>
      </c>
      <c r="V80" s="252" t="s">
        <v>604</v>
      </c>
      <c r="W80" s="160">
        <f t="shared" si="272"/>
        <v>0</v>
      </c>
      <c r="X80" s="253" t="e">
        <f t="shared" si="265"/>
        <v>#DIV/0!</v>
      </c>
      <c r="Y80" s="254"/>
      <c r="Z80" s="254"/>
      <c r="AA80" s="332">
        <v>0</v>
      </c>
      <c r="AB80" s="335">
        <v>0</v>
      </c>
      <c r="AC80" s="163"/>
      <c r="AM80" s="254"/>
      <c r="AN80" s="254"/>
      <c r="AO80" s="253" t="e">
        <f>$X$77</f>
        <v>#DIV/0!</v>
      </c>
      <c r="AP80" s="95" t="str">
        <f t="shared" si="275"/>
        <v>C22</v>
      </c>
      <c r="AQ80" s="292">
        <f>Tabla24[[#This Row],[Columna3]]/7</f>
        <v>0</v>
      </c>
      <c r="AR80" s="292">
        <f>Tabla24[[#This Row],[Columna4]]/4.2</f>
        <v>0</v>
      </c>
      <c r="AS80" s="292">
        <f t="shared" si="276"/>
        <v>0</v>
      </c>
      <c r="AT80" s="292">
        <f t="shared" si="277"/>
        <v>0</v>
      </c>
      <c r="AU80" s="292">
        <f t="shared" si="278"/>
        <v>0</v>
      </c>
      <c r="AV80" s="292">
        <f t="shared" si="279"/>
        <v>0</v>
      </c>
      <c r="AW80" s="292">
        <f t="shared" si="280"/>
        <v>0</v>
      </c>
      <c r="AX80" s="292">
        <f t="shared" si="281"/>
        <v>0</v>
      </c>
      <c r="AY80" s="292">
        <f t="shared" si="282"/>
        <v>0</v>
      </c>
      <c r="AZ80" s="292">
        <f t="shared" si="283"/>
        <v>0</v>
      </c>
      <c r="BA80" s="292">
        <f t="shared" si="284"/>
        <v>0</v>
      </c>
      <c r="BB80" s="292">
        <f t="shared" si="285"/>
        <v>0</v>
      </c>
      <c r="BC80" s="292">
        <f t="shared" si="286"/>
        <v>0</v>
      </c>
      <c r="BD80" s="292">
        <f t="shared" si="287"/>
        <v>0</v>
      </c>
      <c r="BE80" s="292">
        <f t="shared" si="288"/>
        <v>0</v>
      </c>
      <c r="BG80" s="254"/>
      <c r="BH80" s="254"/>
      <c r="BI80" s="253" t="e">
        <f>$X$77</f>
        <v>#DIV/0!</v>
      </c>
      <c r="BJ80" s="95" t="str">
        <f>Tabla24[[#This Row],[Columna1]]</f>
        <v>C22</v>
      </c>
      <c r="BK80" s="292">
        <f>Tabla2410[[#This Row],[Columna3]]/7</f>
        <v>0</v>
      </c>
      <c r="BL80" s="292">
        <f>Tabla2410[[#This Row],[Columna4]]/4.2</f>
        <v>0</v>
      </c>
      <c r="BM80" s="292">
        <f>Tabla24[[#This Row],[Columna16]]</f>
        <v>0</v>
      </c>
      <c r="BN80" s="292" t="e">
        <f>(Tabla2410[[#This Row],[Columna4]]*BN$56/$BE$56)*$BM$55</f>
        <v>#DIV/0!</v>
      </c>
      <c r="BO80" s="292" t="e">
        <f>(Tabla2410[[#This Row],[Columna4]]*BO$56/$BE$56)*$BM$55</f>
        <v>#DIV/0!</v>
      </c>
      <c r="BP80" s="292" t="e">
        <f>(Tabla2410[[#This Row],[Columna4]]*BP$56/$BE$56)*$BM$55</f>
        <v>#DIV/0!</v>
      </c>
      <c r="BQ80" s="292" t="e">
        <f>(Tabla2410[[#This Row],[Columna4]]*BQ$56/$BE$56)*$BM$55</f>
        <v>#DIV/0!</v>
      </c>
      <c r="BR80" s="292" t="e">
        <f>(Tabla2410[[#This Row],[Columna4]]*BR$56/$BE$56)*$BM$55</f>
        <v>#DIV/0!</v>
      </c>
      <c r="BS80" s="292" t="e">
        <f>(Tabla2410[[#This Row],[Columna4]]*BS$56/$BE$56)*$BM$55</f>
        <v>#DIV/0!</v>
      </c>
      <c r="BT80" s="292" t="e">
        <f>(Tabla2410[[#This Row],[Columna4]]*BT$56/$BE$56)*$BM$55</f>
        <v>#DIV/0!</v>
      </c>
      <c r="BU80" s="292" t="e">
        <f>(Tabla2410[[#This Row],[Columna4]]*BU$56/$BE$56)*$BM$55</f>
        <v>#DIV/0!</v>
      </c>
      <c r="BV80" s="292" t="e">
        <f>(Tabla2410[[#This Row],[Columna4]]*BV$56/$BE$56)*$BM$55</f>
        <v>#DIV/0!</v>
      </c>
      <c r="BW80" s="292" t="e">
        <f>(Tabla2410[[#This Row],[Columna4]]*BW$56/$BE$56)*$BM$55</f>
        <v>#DIV/0!</v>
      </c>
      <c r="BX80" s="292" t="e">
        <f>(Tabla2410[[#This Row],[Columna4]]*BX$56/$BE$56)*$BM$55</f>
        <v>#DIV/0!</v>
      </c>
      <c r="BY80" s="292" t="e">
        <f>(Tabla2410[[#This Row],[Columna4]]*BY$56/$BE$56)*$BM$55</f>
        <v>#DIV/0!</v>
      </c>
      <c r="CA80" s="254"/>
      <c r="CB80" s="254"/>
      <c r="CC80" s="253" t="e">
        <f>$X$77</f>
        <v>#DIV/0!</v>
      </c>
      <c r="CD80" s="95" t="str">
        <f>Tabla24[[#This Row],[Columna1]]</f>
        <v>C22</v>
      </c>
      <c r="CE80" s="292" t="e">
        <f>Tabla24105[[#This Row],[Columna3]]/7</f>
        <v>#DIV/0!</v>
      </c>
      <c r="CF80" s="292" t="e">
        <f>Tabla24105[[#This Row],[Columna4]]/4.2</f>
        <v>#DIV/0!</v>
      </c>
      <c r="CG80" s="292" t="e">
        <f>Tabla2410[[#This Row],[Columna16]]</f>
        <v>#DIV/0!</v>
      </c>
      <c r="CH80" s="292" t="e">
        <f>(Tabla24105[[#This Row],[Columna4]]*CH$56/$BY$56)*$CG$55</f>
        <v>#DIV/0!</v>
      </c>
      <c r="CI80" s="292" t="e">
        <f>(Tabla24105[[#This Row],[Columna4]]*CI$56/$BY$56)*$CG$55</f>
        <v>#DIV/0!</v>
      </c>
      <c r="CJ80" s="292" t="e">
        <f>(Tabla24105[[#This Row],[Columna4]]*CJ$56/$BY$56)*$CG$55</f>
        <v>#DIV/0!</v>
      </c>
      <c r="CK80" s="292" t="e">
        <f>(Tabla24105[[#This Row],[Columna4]]*CK$56/$BY$56)*$CG$55</f>
        <v>#DIV/0!</v>
      </c>
      <c r="CL80" s="292" t="e">
        <f>(Tabla24105[[#This Row],[Columna4]]*CL$56/$BY$56)*$CG$55</f>
        <v>#DIV/0!</v>
      </c>
      <c r="CM80" s="292" t="e">
        <f>(Tabla24105[[#This Row],[Columna4]]*CM$56/$BY$56)*$CG$55</f>
        <v>#DIV/0!</v>
      </c>
      <c r="CN80" s="292" t="e">
        <f>(Tabla24105[[#This Row],[Columna4]]*CN$56/$BY$56)*$CG$55</f>
        <v>#DIV/0!</v>
      </c>
      <c r="CO80" s="292" t="e">
        <f>(Tabla24105[[#This Row],[Columna4]]*CO$56/$BY$56)*$CG$55</f>
        <v>#DIV/0!</v>
      </c>
      <c r="CP80" s="292" t="e">
        <f>(Tabla24105[[#This Row],[Columna4]]*CP$56/$BY$56)*$CG$55</f>
        <v>#DIV/0!</v>
      </c>
      <c r="CQ80" s="292" t="e">
        <f>(Tabla24105[[#This Row],[Columna4]]*CQ$56/$BY$56)*$CG$55</f>
        <v>#DIV/0!</v>
      </c>
      <c r="CR80" s="292" t="e">
        <f>(Tabla24105[[#This Row],[Columna4]]*CR$56/$BY$56)*$CG$55</f>
        <v>#DIV/0!</v>
      </c>
      <c r="CS80" s="292" t="e">
        <f>(Tabla24105[[#This Row],[Columna4]]*CS$56/$BY$56)*$CG$55</f>
        <v>#DIV/0!</v>
      </c>
      <c r="CU80" s="254"/>
      <c r="CV80" s="254"/>
      <c r="CW80" s="253" t="e">
        <f>$X$77</f>
        <v>#DIV/0!</v>
      </c>
      <c r="CX80" s="95" t="str">
        <f>Tabla24[[#This Row],[Columna1]]</f>
        <v>C22</v>
      </c>
      <c r="CY80" s="292" t="e">
        <f>Tabla241057[[#This Row],[Columna3]]/7</f>
        <v>#DIV/0!</v>
      </c>
      <c r="CZ80" s="292" t="e">
        <f>Tabla241057[[#This Row],[Columna4]]/4.2</f>
        <v>#DIV/0!</v>
      </c>
      <c r="DA80" s="292" t="e">
        <f>Tabla24105[[#This Row],[Columna16]]</f>
        <v>#DIV/0!</v>
      </c>
      <c r="DB80" s="292" t="e">
        <f>(Tabla241057[[#This Row],[Columna4]]*DB$56/$CS$56)*$DA$55</f>
        <v>#DIV/0!</v>
      </c>
      <c r="DC80" s="292" t="e">
        <f>(Tabla241057[[#This Row],[Columna4]]*DC$56/$CS$56)*$DA$55</f>
        <v>#DIV/0!</v>
      </c>
      <c r="DD80" s="292" t="e">
        <f>(Tabla241057[[#This Row],[Columna4]]*DD$56/$CS$56)*$DA$55</f>
        <v>#DIV/0!</v>
      </c>
      <c r="DE80" s="292" t="e">
        <f>(Tabla241057[[#This Row],[Columna4]]*DE$56/$CS$56)*$DA$55</f>
        <v>#DIV/0!</v>
      </c>
      <c r="DF80" s="292" t="e">
        <f>(Tabla241057[[#This Row],[Columna4]]*DF$56/$CS$56)*$DA$55</f>
        <v>#DIV/0!</v>
      </c>
      <c r="DG80" s="292" t="e">
        <f>(Tabla241057[[#This Row],[Columna4]]*DG$56/$CS$56)*$DA$55</f>
        <v>#DIV/0!</v>
      </c>
      <c r="DH80" s="292" t="e">
        <f>(Tabla241057[[#This Row],[Columna4]]*DH$56/$CS$56)*$DA$55</f>
        <v>#DIV/0!</v>
      </c>
      <c r="DI80" s="292" t="e">
        <f>(Tabla241057[[#This Row],[Columna4]]*DI$56/$CS$56)*$DA$55</f>
        <v>#DIV/0!</v>
      </c>
      <c r="DJ80" s="292" t="e">
        <f>(Tabla241057[[#This Row],[Columna4]]*DJ$56/$CS$56)*$DA$55</f>
        <v>#DIV/0!</v>
      </c>
      <c r="DK80" s="292" t="e">
        <f>(Tabla241057[[#This Row],[Columna4]]*DK$56/$CS$56)*$DA$55</f>
        <v>#DIV/0!</v>
      </c>
      <c r="DL80" s="292" t="e">
        <f>(Tabla241057[[#This Row],[Columna4]]*DL$56/$CS$56)*$DA$55</f>
        <v>#DIV/0!</v>
      </c>
      <c r="DM80" s="292" t="e">
        <f>(Tabla241057[[#This Row],[Columna4]]*DM$56/$CS$56)*$DA$55</f>
        <v>#DIV/0!</v>
      </c>
      <c r="DO80" s="254"/>
      <c r="DP80" s="254"/>
      <c r="DQ80" s="253" t="e">
        <f>$X$77</f>
        <v>#DIV/0!</v>
      </c>
      <c r="DR80" s="95" t="str">
        <f>Tabla24[[#This Row],[Columna1]]</f>
        <v>C22</v>
      </c>
      <c r="DS80" s="292" t="e">
        <f>Tabla24105711[[#This Row],[Columna3]]/7</f>
        <v>#DIV/0!</v>
      </c>
      <c r="DT80" s="292" t="e">
        <f>Tabla24105711[[#This Row],[Columna4]]/4.2</f>
        <v>#DIV/0!</v>
      </c>
      <c r="DU80" s="292" t="e">
        <f>Tabla241057[[#This Row],[Columna16]]</f>
        <v>#DIV/0!</v>
      </c>
      <c r="DV80" s="292" t="e">
        <f>(Tabla24105711[[#This Row],[Columna4]]*DV$56/$DM$56)*$DU$55</f>
        <v>#DIV/0!</v>
      </c>
      <c r="DW80" s="292" t="e">
        <f>(Tabla24105711[[#This Row],[Columna4]]*DW$56/$DM$56)*$DU$55</f>
        <v>#DIV/0!</v>
      </c>
      <c r="DX80" s="292" t="e">
        <f>(Tabla24105711[[#This Row],[Columna4]]*DX$56/$DM$56)*$DU$55</f>
        <v>#DIV/0!</v>
      </c>
      <c r="DY80" s="292" t="e">
        <f>(Tabla24105711[[#This Row],[Columna4]]*DY$56/$DM$56)*$DU$55</f>
        <v>#DIV/0!</v>
      </c>
      <c r="DZ80" s="292" t="e">
        <f>(Tabla24105711[[#This Row],[Columna4]]*DZ$56/$DM$56)*$DU$55</f>
        <v>#DIV/0!</v>
      </c>
      <c r="EA80" s="292" t="e">
        <f>(Tabla24105711[[#This Row],[Columna4]]*EA$56/$DM$56)*$DU$55</f>
        <v>#DIV/0!</v>
      </c>
      <c r="EB80" s="292" t="e">
        <f>(Tabla24105711[[#This Row],[Columna4]]*EB$56/$DM$56)*$DU$55</f>
        <v>#DIV/0!</v>
      </c>
      <c r="EC80" s="292" t="e">
        <f>(Tabla24105711[[#This Row],[Columna4]]*EC$56/$DM$56)*$DU$55</f>
        <v>#DIV/0!</v>
      </c>
      <c r="ED80" s="292" t="e">
        <f>(Tabla24105711[[#This Row],[Columna4]]*ED$56/$DM$56)*$DU$55</f>
        <v>#DIV/0!</v>
      </c>
      <c r="EE80" s="292" t="e">
        <f>(Tabla24105711[[#This Row],[Columna4]]*EE$56/$DM$56)*$DU$55</f>
        <v>#DIV/0!</v>
      </c>
      <c r="EF80" s="292" t="e">
        <f>(Tabla24105711[[#This Row],[Columna4]]*EF$56/$DM$56)*$DU$55</f>
        <v>#DIV/0!</v>
      </c>
      <c r="EG80" s="292" t="e">
        <f>(Tabla24105711[[#This Row],[Columna4]]*EG$56/$DM$56)*$DU$55</f>
        <v>#DIV/0!</v>
      </c>
      <c r="EI80" s="255" t="s">
        <v>369</v>
      </c>
      <c r="EJ80" s="216" t="s">
        <v>370</v>
      </c>
      <c r="EK80" s="185">
        <f>SUM(EK81:EK83)</f>
        <v>0</v>
      </c>
      <c r="EL80" s="185">
        <f t="shared" ref="EL80:EV80" si="304">SUM(EL81:EL83)</f>
        <v>0</v>
      </c>
      <c r="EM80" s="185">
        <f t="shared" si="304"/>
        <v>0</v>
      </c>
      <c r="EN80" s="185">
        <f t="shared" si="304"/>
        <v>0</v>
      </c>
      <c r="EO80" s="185">
        <f t="shared" si="304"/>
        <v>0</v>
      </c>
      <c r="EP80" s="185">
        <f t="shared" si="304"/>
        <v>0</v>
      </c>
      <c r="EQ80" s="185">
        <f t="shared" si="304"/>
        <v>0</v>
      </c>
      <c r="ER80" s="185">
        <f t="shared" si="304"/>
        <v>0</v>
      </c>
      <c r="ES80" s="185">
        <f t="shared" si="304"/>
        <v>0</v>
      </c>
      <c r="ET80" s="185">
        <f t="shared" si="304"/>
        <v>0</v>
      </c>
      <c r="EU80" s="185">
        <f t="shared" si="304"/>
        <v>0</v>
      </c>
      <c r="EV80" s="185">
        <f t="shared" si="304"/>
        <v>0</v>
      </c>
      <c r="EW80" s="171">
        <f t="shared" si="197"/>
        <v>0</v>
      </c>
      <c r="EX80" s="123" t="e">
        <f t="shared" si="198"/>
        <v>#DIV/0!</v>
      </c>
      <c r="FA80" s="219"/>
      <c r="FB80" s="220"/>
      <c r="FC80" s="220"/>
      <c r="FD80" s="220"/>
      <c r="FE80" s="220"/>
      <c r="FF80" s="220"/>
      <c r="FG80" s="220"/>
      <c r="FH80" s="220"/>
      <c r="FI80" s="220"/>
      <c r="FJ80" s="220"/>
      <c r="FK80" s="220"/>
      <c r="FL80" s="220"/>
      <c r="FM80" s="220"/>
      <c r="FN80" s="220"/>
      <c r="FO80" s="223"/>
      <c r="GI80" s="79" t="s">
        <v>371</v>
      </c>
      <c r="GJ80" s="79"/>
      <c r="GK80" s="79"/>
      <c r="GL80" s="79"/>
      <c r="GM80" s="48">
        <f>GK71+GK45+GK14</f>
        <v>0</v>
      </c>
      <c r="GN80" s="7"/>
      <c r="GO80" s="8"/>
      <c r="GR80" s="145"/>
      <c r="GS80" s="145"/>
      <c r="GT80" s="147"/>
      <c r="GU80" s="145"/>
      <c r="GV80" s="148"/>
      <c r="GW80" s="145"/>
      <c r="GX80" s="148"/>
      <c r="GY80" s="145"/>
      <c r="GZ80" s="148"/>
      <c r="HA80" s="145"/>
      <c r="HB80" s="148"/>
      <c r="HC80" s="145"/>
      <c r="HD80" s="148"/>
      <c r="HE80" s="145"/>
      <c r="HF80" s="148"/>
      <c r="HG80" s="145"/>
      <c r="HH80" s="148"/>
      <c r="HI80" s="145"/>
      <c r="HJ80" s="148"/>
      <c r="HK80" s="145"/>
      <c r="HL80" s="148"/>
      <c r="HM80" s="145"/>
      <c r="HN80" s="148"/>
      <c r="HO80" s="145"/>
      <c r="HP80" s="148"/>
      <c r="HQ80" s="145"/>
      <c r="HR80" s="150"/>
    </row>
    <row r="81" spans="18:226" ht="14.4" customHeight="1" x14ac:dyDescent="0.3">
      <c r="R81" s="251">
        <f t="shared" si="268"/>
        <v>0</v>
      </c>
      <c r="S81" s="251">
        <f t="shared" si="269"/>
        <v>0</v>
      </c>
      <c r="T81" s="251">
        <f t="shared" si="270"/>
        <v>0</v>
      </c>
      <c r="U81" s="251">
        <f t="shared" si="271"/>
        <v>0</v>
      </c>
      <c r="V81" s="252" t="s">
        <v>605</v>
      </c>
      <c r="W81" s="160">
        <f t="shared" si="272"/>
        <v>0</v>
      </c>
      <c r="X81" s="253" t="e">
        <f t="shared" si="265"/>
        <v>#DIV/0!</v>
      </c>
      <c r="Y81" s="254"/>
      <c r="Z81" s="254"/>
      <c r="AA81" s="332">
        <v>0</v>
      </c>
      <c r="AB81" s="335">
        <v>0</v>
      </c>
      <c r="AC81" s="163"/>
      <c r="AM81" s="254"/>
      <c r="AN81" s="254"/>
      <c r="AO81" s="253" t="e">
        <f>$X$78</f>
        <v>#DIV/0!</v>
      </c>
      <c r="AP81" s="95" t="str">
        <f t="shared" si="275"/>
        <v>C23</v>
      </c>
      <c r="AQ81" s="292">
        <f>Tabla24[[#This Row],[Columna3]]/7</f>
        <v>0</v>
      </c>
      <c r="AR81" s="292">
        <f>Tabla24[[#This Row],[Columna4]]/4.2</f>
        <v>0</v>
      </c>
      <c r="AS81" s="292">
        <f t="shared" si="276"/>
        <v>0</v>
      </c>
      <c r="AT81" s="292">
        <f t="shared" si="277"/>
        <v>0</v>
      </c>
      <c r="AU81" s="292">
        <f t="shared" si="278"/>
        <v>0</v>
      </c>
      <c r="AV81" s="292">
        <f t="shared" si="279"/>
        <v>0</v>
      </c>
      <c r="AW81" s="292">
        <f t="shared" si="280"/>
        <v>0</v>
      </c>
      <c r="AX81" s="292">
        <f t="shared" si="281"/>
        <v>0</v>
      </c>
      <c r="AY81" s="292">
        <f t="shared" si="282"/>
        <v>0</v>
      </c>
      <c r="AZ81" s="292">
        <f t="shared" si="283"/>
        <v>0</v>
      </c>
      <c r="BA81" s="292">
        <f t="shared" si="284"/>
        <v>0</v>
      </c>
      <c r="BB81" s="292">
        <f t="shared" si="285"/>
        <v>0</v>
      </c>
      <c r="BC81" s="292">
        <f t="shared" si="286"/>
        <v>0</v>
      </c>
      <c r="BD81" s="292">
        <f t="shared" si="287"/>
        <v>0</v>
      </c>
      <c r="BE81" s="292">
        <f t="shared" si="288"/>
        <v>0</v>
      </c>
      <c r="BG81" s="254"/>
      <c r="BH81" s="254"/>
      <c r="BI81" s="253" t="e">
        <f>$X$78</f>
        <v>#DIV/0!</v>
      </c>
      <c r="BJ81" s="95" t="str">
        <f>Tabla24[[#This Row],[Columna1]]</f>
        <v>C23</v>
      </c>
      <c r="BK81" s="292">
        <f>Tabla2410[[#This Row],[Columna3]]/7</f>
        <v>0</v>
      </c>
      <c r="BL81" s="292">
        <f>Tabla2410[[#This Row],[Columna4]]/4.2</f>
        <v>0</v>
      </c>
      <c r="BM81" s="292">
        <f>Tabla24[[#This Row],[Columna16]]</f>
        <v>0</v>
      </c>
      <c r="BN81" s="292" t="e">
        <f>(Tabla2410[[#This Row],[Columna4]]*BN$56/$BE$56)*$BM$55</f>
        <v>#DIV/0!</v>
      </c>
      <c r="BO81" s="292" t="e">
        <f>(Tabla2410[[#This Row],[Columna4]]*BO$56/$BE$56)*$BM$55</f>
        <v>#DIV/0!</v>
      </c>
      <c r="BP81" s="292" t="e">
        <f>(Tabla2410[[#This Row],[Columna4]]*BP$56/$BE$56)*$BM$55</f>
        <v>#DIV/0!</v>
      </c>
      <c r="BQ81" s="292" t="e">
        <f>(Tabla2410[[#This Row],[Columna4]]*BQ$56/$BE$56)*$BM$55</f>
        <v>#DIV/0!</v>
      </c>
      <c r="BR81" s="292" t="e">
        <f>(Tabla2410[[#This Row],[Columna4]]*BR$56/$BE$56)*$BM$55</f>
        <v>#DIV/0!</v>
      </c>
      <c r="BS81" s="292" t="e">
        <f>(Tabla2410[[#This Row],[Columna4]]*BS$56/$BE$56)*$BM$55</f>
        <v>#DIV/0!</v>
      </c>
      <c r="BT81" s="292" t="e">
        <f>(Tabla2410[[#This Row],[Columna4]]*BT$56/$BE$56)*$BM$55</f>
        <v>#DIV/0!</v>
      </c>
      <c r="BU81" s="292" t="e">
        <f>(Tabla2410[[#This Row],[Columna4]]*BU$56/$BE$56)*$BM$55</f>
        <v>#DIV/0!</v>
      </c>
      <c r="BV81" s="292" t="e">
        <f>(Tabla2410[[#This Row],[Columna4]]*BV$56/$BE$56)*$BM$55</f>
        <v>#DIV/0!</v>
      </c>
      <c r="BW81" s="292" t="e">
        <f>(Tabla2410[[#This Row],[Columna4]]*BW$56/$BE$56)*$BM$55</f>
        <v>#DIV/0!</v>
      </c>
      <c r="BX81" s="292" t="e">
        <f>(Tabla2410[[#This Row],[Columna4]]*BX$56/$BE$56)*$BM$55</f>
        <v>#DIV/0!</v>
      </c>
      <c r="BY81" s="292" t="e">
        <f>(Tabla2410[[#This Row],[Columna4]]*BY$56/$BE$56)*$BM$55</f>
        <v>#DIV/0!</v>
      </c>
      <c r="CA81" s="254"/>
      <c r="CB81" s="254"/>
      <c r="CC81" s="253" t="e">
        <f>$X$78</f>
        <v>#DIV/0!</v>
      </c>
      <c r="CD81" s="95" t="str">
        <f>Tabla24[[#This Row],[Columna1]]</f>
        <v>C23</v>
      </c>
      <c r="CE81" s="292" t="e">
        <f>Tabla24105[[#This Row],[Columna3]]/7</f>
        <v>#DIV/0!</v>
      </c>
      <c r="CF81" s="292" t="e">
        <f>Tabla24105[[#This Row],[Columna4]]/4.2</f>
        <v>#DIV/0!</v>
      </c>
      <c r="CG81" s="292" t="e">
        <f>Tabla2410[[#This Row],[Columna16]]</f>
        <v>#DIV/0!</v>
      </c>
      <c r="CH81" s="292" t="e">
        <f>(Tabla24105[[#This Row],[Columna4]]*CH$56/$BY$56)*$CG$55</f>
        <v>#DIV/0!</v>
      </c>
      <c r="CI81" s="292" t="e">
        <f>(Tabla24105[[#This Row],[Columna4]]*CI$56/$BY$56)*$CG$55</f>
        <v>#DIV/0!</v>
      </c>
      <c r="CJ81" s="292" t="e">
        <f>(Tabla24105[[#This Row],[Columna4]]*CJ$56/$BY$56)*$CG$55</f>
        <v>#DIV/0!</v>
      </c>
      <c r="CK81" s="292" t="e">
        <f>(Tabla24105[[#This Row],[Columna4]]*CK$56/$BY$56)*$CG$55</f>
        <v>#DIV/0!</v>
      </c>
      <c r="CL81" s="292" t="e">
        <f>(Tabla24105[[#This Row],[Columna4]]*CL$56/$BY$56)*$CG$55</f>
        <v>#DIV/0!</v>
      </c>
      <c r="CM81" s="292" t="e">
        <f>(Tabla24105[[#This Row],[Columna4]]*CM$56/$BY$56)*$CG$55</f>
        <v>#DIV/0!</v>
      </c>
      <c r="CN81" s="292" t="e">
        <f>(Tabla24105[[#This Row],[Columna4]]*CN$56/$BY$56)*$CG$55</f>
        <v>#DIV/0!</v>
      </c>
      <c r="CO81" s="292" t="e">
        <f>(Tabla24105[[#This Row],[Columna4]]*CO$56/$BY$56)*$CG$55</f>
        <v>#DIV/0!</v>
      </c>
      <c r="CP81" s="292" t="e">
        <f>(Tabla24105[[#This Row],[Columna4]]*CP$56/$BY$56)*$CG$55</f>
        <v>#DIV/0!</v>
      </c>
      <c r="CQ81" s="292" t="e">
        <f>(Tabla24105[[#This Row],[Columna4]]*CQ$56/$BY$56)*$CG$55</f>
        <v>#DIV/0!</v>
      </c>
      <c r="CR81" s="292" t="e">
        <f>(Tabla24105[[#This Row],[Columna4]]*CR$56/$BY$56)*$CG$55</f>
        <v>#DIV/0!</v>
      </c>
      <c r="CS81" s="292" t="e">
        <f>(Tabla24105[[#This Row],[Columna4]]*CS$56/$BY$56)*$CG$55</f>
        <v>#DIV/0!</v>
      </c>
      <c r="CU81" s="254"/>
      <c r="CV81" s="254"/>
      <c r="CW81" s="253" t="e">
        <f>$X$78</f>
        <v>#DIV/0!</v>
      </c>
      <c r="CX81" s="95" t="str">
        <f>Tabla24[[#This Row],[Columna1]]</f>
        <v>C23</v>
      </c>
      <c r="CY81" s="292" t="e">
        <f>Tabla241057[[#This Row],[Columna3]]/7</f>
        <v>#DIV/0!</v>
      </c>
      <c r="CZ81" s="292" t="e">
        <f>Tabla241057[[#This Row],[Columna4]]/4.2</f>
        <v>#DIV/0!</v>
      </c>
      <c r="DA81" s="292" t="e">
        <f>Tabla24105[[#This Row],[Columna16]]</f>
        <v>#DIV/0!</v>
      </c>
      <c r="DB81" s="292" t="e">
        <f>(Tabla241057[[#This Row],[Columna4]]*DB$56/$CS$56)*$DA$55</f>
        <v>#DIV/0!</v>
      </c>
      <c r="DC81" s="292" t="e">
        <f>(Tabla241057[[#This Row],[Columna4]]*DC$56/$CS$56)*$DA$55</f>
        <v>#DIV/0!</v>
      </c>
      <c r="DD81" s="292" t="e">
        <f>(Tabla241057[[#This Row],[Columna4]]*DD$56/$CS$56)*$DA$55</f>
        <v>#DIV/0!</v>
      </c>
      <c r="DE81" s="292" t="e">
        <f>(Tabla241057[[#This Row],[Columna4]]*DE$56/$CS$56)*$DA$55</f>
        <v>#DIV/0!</v>
      </c>
      <c r="DF81" s="292" t="e">
        <f>(Tabla241057[[#This Row],[Columna4]]*DF$56/$CS$56)*$DA$55</f>
        <v>#DIV/0!</v>
      </c>
      <c r="DG81" s="292" t="e">
        <f>(Tabla241057[[#This Row],[Columna4]]*DG$56/$CS$56)*$DA$55</f>
        <v>#DIV/0!</v>
      </c>
      <c r="DH81" s="292" t="e">
        <f>(Tabla241057[[#This Row],[Columna4]]*DH$56/$CS$56)*$DA$55</f>
        <v>#DIV/0!</v>
      </c>
      <c r="DI81" s="292" t="e">
        <f>(Tabla241057[[#This Row],[Columna4]]*DI$56/$CS$56)*$DA$55</f>
        <v>#DIV/0!</v>
      </c>
      <c r="DJ81" s="292" t="e">
        <f>(Tabla241057[[#This Row],[Columna4]]*DJ$56/$CS$56)*$DA$55</f>
        <v>#DIV/0!</v>
      </c>
      <c r="DK81" s="292" t="e">
        <f>(Tabla241057[[#This Row],[Columna4]]*DK$56/$CS$56)*$DA$55</f>
        <v>#DIV/0!</v>
      </c>
      <c r="DL81" s="292" t="e">
        <f>(Tabla241057[[#This Row],[Columna4]]*DL$56/$CS$56)*$DA$55</f>
        <v>#DIV/0!</v>
      </c>
      <c r="DM81" s="292" t="e">
        <f>(Tabla241057[[#This Row],[Columna4]]*DM$56/$CS$56)*$DA$55</f>
        <v>#DIV/0!</v>
      </c>
      <c r="DO81" s="254"/>
      <c r="DP81" s="254"/>
      <c r="DQ81" s="253" t="e">
        <f>$X$78</f>
        <v>#DIV/0!</v>
      </c>
      <c r="DR81" s="95" t="str">
        <f>Tabla24[[#This Row],[Columna1]]</f>
        <v>C23</v>
      </c>
      <c r="DS81" s="292" t="e">
        <f>Tabla24105711[[#This Row],[Columna3]]/7</f>
        <v>#DIV/0!</v>
      </c>
      <c r="DT81" s="292" t="e">
        <f>Tabla24105711[[#This Row],[Columna4]]/4.2</f>
        <v>#DIV/0!</v>
      </c>
      <c r="DU81" s="292" t="e">
        <f>Tabla241057[[#This Row],[Columna16]]</f>
        <v>#DIV/0!</v>
      </c>
      <c r="DV81" s="292" t="e">
        <f>(Tabla24105711[[#This Row],[Columna4]]*DV$56/$DM$56)*$DU$55</f>
        <v>#DIV/0!</v>
      </c>
      <c r="DW81" s="292" t="e">
        <f>(Tabla24105711[[#This Row],[Columna4]]*DW$56/$DM$56)*$DU$55</f>
        <v>#DIV/0!</v>
      </c>
      <c r="DX81" s="292" t="e">
        <f>(Tabla24105711[[#This Row],[Columna4]]*DX$56/$DM$56)*$DU$55</f>
        <v>#DIV/0!</v>
      </c>
      <c r="DY81" s="292" t="e">
        <f>(Tabla24105711[[#This Row],[Columna4]]*DY$56/$DM$56)*$DU$55</f>
        <v>#DIV/0!</v>
      </c>
      <c r="DZ81" s="292" t="e">
        <f>(Tabla24105711[[#This Row],[Columna4]]*DZ$56/$DM$56)*$DU$55</f>
        <v>#DIV/0!</v>
      </c>
      <c r="EA81" s="292" t="e">
        <f>(Tabla24105711[[#This Row],[Columna4]]*EA$56/$DM$56)*$DU$55</f>
        <v>#DIV/0!</v>
      </c>
      <c r="EB81" s="292" t="e">
        <f>(Tabla24105711[[#This Row],[Columna4]]*EB$56/$DM$56)*$DU$55</f>
        <v>#DIV/0!</v>
      </c>
      <c r="EC81" s="292" t="e">
        <f>(Tabla24105711[[#This Row],[Columna4]]*EC$56/$DM$56)*$DU$55</f>
        <v>#DIV/0!</v>
      </c>
      <c r="ED81" s="292" t="e">
        <f>(Tabla24105711[[#This Row],[Columna4]]*ED$56/$DM$56)*$DU$55</f>
        <v>#DIV/0!</v>
      </c>
      <c r="EE81" s="292" t="e">
        <f>(Tabla24105711[[#This Row],[Columna4]]*EE$56/$DM$56)*$DU$55</f>
        <v>#DIV/0!</v>
      </c>
      <c r="EF81" s="292" t="e">
        <f>(Tabla24105711[[#This Row],[Columna4]]*EF$56/$DM$56)*$DU$55</f>
        <v>#DIV/0!</v>
      </c>
      <c r="EG81" s="292" t="e">
        <f>(Tabla24105711[[#This Row],[Columna4]]*EG$56/$DM$56)*$DU$55</f>
        <v>#DIV/0!</v>
      </c>
      <c r="EI81" s="255" t="s">
        <v>372</v>
      </c>
      <c r="EJ81" s="257" t="s">
        <v>373</v>
      </c>
      <c r="EK81" s="258">
        <f t="shared" ref="EK81:EV83" si="305">+EK256/EK$376</f>
        <v>0</v>
      </c>
      <c r="EL81" s="258">
        <f t="shared" si="305"/>
        <v>0</v>
      </c>
      <c r="EM81" s="258">
        <f t="shared" si="305"/>
        <v>0</v>
      </c>
      <c r="EN81" s="258">
        <f t="shared" si="305"/>
        <v>0</v>
      </c>
      <c r="EO81" s="258">
        <f t="shared" si="305"/>
        <v>0</v>
      </c>
      <c r="EP81" s="258">
        <f t="shared" si="305"/>
        <v>0</v>
      </c>
      <c r="EQ81" s="258">
        <f t="shared" si="305"/>
        <v>0</v>
      </c>
      <c r="ER81" s="258">
        <f t="shared" si="305"/>
        <v>0</v>
      </c>
      <c r="ES81" s="258">
        <f t="shared" si="305"/>
        <v>0</v>
      </c>
      <c r="ET81" s="258">
        <f t="shared" si="305"/>
        <v>0</v>
      </c>
      <c r="EU81" s="258">
        <f t="shared" si="305"/>
        <v>0</v>
      </c>
      <c r="EV81" s="258">
        <f t="shared" si="305"/>
        <v>0</v>
      </c>
      <c r="EW81" s="221">
        <f t="shared" si="197"/>
        <v>0</v>
      </c>
      <c r="EX81" s="123" t="e">
        <f t="shared" si="198"/>
        <v>#DIV/0!</v>
      </c>
      <c r="FA81" s="216" t="s">
        <v>154</v>
      </c>
      <c r="FB81" s="224">
        <f>FB50</f>
        <v>0</v>
      </c>
      <c r="FC81" s="224">
        <f t="shared" ref="FC81:FM81" si="306">FC50</f>
        <v>0</v>
      </c>
      <c r="FD81" s="224">
        <f t="shared" si="306"/>
        <v>0</v>
      </c>
      <c r="FE81" s="224">
        <f t="shared" si="306"/>
        <v>0</v>
      </c>
      <c r="FF81" s="224">
        <f t="shared" si="306"/>
        <v>0</v>
      </c>
      <c r="FG81" s="224">
        <f t="shared" si="306"/>
        <v>0</v>
      </c>
      <c r="FH81" s="224">
        <f t="shared" si="306"/>
        <v>0</v>
      </c>
      <c r="FI81" s="224">
        <f t="shared" si="306"/>
        <v>0</v>
      </c>
      <c r="FJ81" s="224">
        <f t="shared" si="306"/>
        <v>0</v>
      </c>
      <c r="FK81" s="224">
        <f t="shared" si="306"/>
        <v>0</v>
      </c>
      <c r="FL81" s="224">
        <f t="shared" si="306"/>
        <v>0</v>
      </c>
      <c r="FM81" s="224">
        <f t="shared" si="306"/>
        <v>0</v>
      </c>
      <c r="FN81" s="171">
        <f t="shared" ref="FN81" si="307">SUM(FB81:FM81)</f>
        <v>0</v>
      </c>
      <c r="FO81" s="124" t="e">
        <f>FN81/$FN$6</f>
        <v>#DIV/0!</v>
      </c>
      <c r="GI81" s="49" t="s">
        <v>374</v>
      </c>
      <c r="GJ81" s="50"/>
      <c r="GK81" s="35">
        <f>SUM(GK82:GK86)</f>
        <v>0</v>
      </c>
      <c r="GL81" s="50"/>
      <c r="GM81" s="50"/>
      <c r="GN81" s="7"/>
      <c r="GO81" s="8"/>
      <c r="GR81" s="145"/>
      <c r="GS81" s="145"/>
      <c r="GT81" s="147"/>
      <c r="GU81" s="145"/>
      <c r="GV81" s="148"/>
      <c r="GW81" s="145"/>
      <c r="GX81" s="148"/>
      <c r="GY81" s="145"/>
      <c r="GZ81" s="148"/>
      <c r="HA81" s="145"/>
      <c r="HB81" s="148"/>
      <c r="HC81" s="145"/>
      <c r="HD81" s="148"/>
      <c r="HE81" s="145"/>
      <c r="HF81" s="148"/>
      <c r="HG81" s="145"/>
      <c r="HH81" s="148"/>
      <c r="HI81" s="145"/>
      <c r="HJ81" s="148"/>
      <c r="HK81" s="145"/>
      <c r="HL81" s="148"/>
      <c r="HM81" s="145"/>
      <c r="HN81" s="148"/>
      <c r="HO81" s="145"/>
      <c r="HP81" s="148"/>
      <c r="HQ81" s="145"/>
      <c r="HR81" s="150"/>
    </row>
    <row r="82" spans="18:226" ht="14.4" customHeight="1" x14ac:dyDescent="0.3">
      <c r="R82" s="270">
        <f t="shared" si="268"/>
        <v>0</v>
      </c>
      <c r="S82" s="270">
        <f t="shared" si="269"/>
        <v>0</v>
      </c>
      <c r="T82" s="270">
        <f t="shared" si="270"/>
        <v>0</v>
      </c>
      <c r="U82" s="270">
        <f t="shared" si="271"/>
        <v>0</v>
      </c>
      <c r="V82" s="271" t="s">
        <v>606</v>
      </c>
      <c r="W82" s="160">
        <f t="shared" si="272"/>
        <v>0</v>
      </c>
      <c r="X82" s="272" t="e">
        <f t="shared" si="265"/>
        <v>#DIV/0!</v>
      </c>
      <c r="Y82" s="273" t="e">
        <f>SUM(X82:X98)</f>
        <v>#DIV/0!</v>
      </c>
      <c r="Z82" s="273" t="s">
        <v>235</v>
      </c>
      <c r="AA82" s="332">
        <v>0</v>
      </c>
      <c r="AB82" s="335">
        <v>0</v>
      </c>
      <c r="AC82" s="163"/>
      <c r="AM82" s="254"/>
      <c r="AN82" s="254"/>
      <c r="AO82" s="253" t="e">
        <f>$X$79</f>
        <v>#DIV/0!</v>
      </c>
      <c r="AP82" s="95" t="str">
        <f t="shared" si="275"/>
        <v>C24</v>
      </c>
      <c r="AQ82" s="292">
        <f>Tabla24[[#This Row],[Columna3]]/7</f>
        <v>0</v>
      </c>
      <c r="AR82" s="292">
        <f>Tabla24[[#This Row],[Columna4]]/4.2</f>
        <v>0</v>
      </c>
      <c r="AS82" s="292">
        <f t="shared" si="276"/>
        <v>0</v>
      </c>
      <c r="AT82" s="292">
        <f t="shared" si="277"/>
        <v>0</v>
      </c>
      <c r="AU82" s="292">
        <f t="shared" si="278"/>
        <v>0</v>
      </c>
      <c r="AV82" s="292">
        <f t="shared" si="279"/>
        <v>0</v>
      </c>
      <c r="AW82" s="292">
        <f t="shared" si="280"/>
        <v>0</v>
      </c>
      <c r="AX82" s="292">
        <f t="shared" si="281"/>
        <v>0</v>
      </c>
      <c r="AY82" s="292">
        <f t="shared" si="282"/>
        <v>0</v>
      </c>
      <c r="AZ82" s="292">
        <f t="shared" si="283"/>
        <v>0</v>
      </c>
      <c r="BA82" s="292">
        <f t="shared" si="284"/>
        <v>0</v>
      </c>
      <c r="BB82" s="292">
        <f t="shared" si="285"/>
        <v>0</v>
      </c>
      <c r="BC82" s="292">
        <f t="shared" si="286"/>
        <v>0</v>
      </c>
      <c r="BD82" s="292">
        <f t="shared" si="287"/>
        <v>0</v>
      </c>
      <c r="BE82" s="292">
        <f t="shared" si="288"/>
        <v>0</v>
      </c>
      <c r="BG82" s="254"/>
      <c r="BH82" s="254"/>
      <c r="BI82" s="253" t="e">
        <f>$X$79</f>
        <v>#DIV/0!</v>
      </c>
      <c r="BJ82" s="95" t="str">
        <f>Tabla24[[#This Row],[Columna1]]</f>
        <v>C24</v>
      </c>
      <c r="BK82" s="292">
        <f>Tabla2410[[#This Row],[Columna3]]/7</f>
        <v>0</v>
      </c>
      <c r="BL82" s="292">
        <f>Tabla2410[[#This Row],[Columna4]]/4.2</f>
        <v>0</v>
      </c>
      <c r="BM82" s="292">
        <f>Tabla24[[#This Row],[Columna16]]</f>
        <v>0</v>
      </c>
      <c r="BN82" s="292" t="e">
        <f>(Tabla2410[[#This Row],[Columna4]]*BN$56/$BE$56)*$BM$55</f>
        <v>#DIV/0!</v>
      </c>
      <c r="BO82" s="292" t="e">
        <f>(Tabla2410[[#This Row],[Columna4]]*BO$56/$BE$56)*$BM$55</f>
        <v>#DIV/0!</v>
      </c>
      <c r="BP82" s="292" t="e">
        <f>(Tabla2410[[#This Row],[Columna4]]*BP$56/$BE$56)*$BM$55</f>
        <v>#DIV/0!</v>
      </c>
      <c r="BQ82" s="292" t="e">
        <f>(Tabla2410[[#This Row],[Columna4]]*BQ$56/$BE$56)*$BM$55</f>
        <v>#DIV/0!</v>
      </c>
      <c r="BR82" s="292" t="e">
        <f>(Tabla2410[[#This Row],[Columna4]]*BR$56/$BE$56)*$BM$55</f>
        <v>#DIV/0!</v>
      </c>
      <c r="BS82" s="292" t="e">
        <f>(Tabla2410[[#This Row],[Columna4]]*BS$56/$BE$56)*$BM$55</f>
        <v>#DIV/0!</v>
      </c>
      <c r="BT82" s="292" t="e">
        <f>(Tabla2410[[#This Row],[Columna4]]*BT$56/$BE$56)*$BM$55</f>
        <v>#DIV/0!</v>
      </c>
      <c r="BU82" s="292" t="e">
        <f>(Tabla2410[[#This Row],[Columna4]]*BU$56/$BE$56)*$BM$55</f>
        <v>#DIV/0!</v>
      </c>
      <c r="BV82" s="292" t="e">
        <f>(Tabla2410[[#This Row],[Columna4]]*BV$56/$BE$56)*$BM$55</f>
        <v>#DIV/0!</v>
      </c>
      <c r="BW82" s="292" t="e">
        <f>(Tabla2410[[#This Row],[Columna4]]*BW$56/$BE$56)*$BM$55</f>
        <v>#DIV/0!</v>
      </c>
      <c r="BX82" s="292" t="e">
        <f>(Tabla2410[[#This Row],[Columna4]]*BX$56/$BE$56)*$BM$55</f>
        <v>#DIV/0!</v>
      </c>
      <c r="BY82" s="292" t="e">
        <f>(Tabla2410[[#This Row],[Columna4]]*BY$56/$BE$56)*$BM$55</f>
        <v>#DIV/0!</v>
      </c>
      <c r="CA82" s="254"/>
      <c r="CB82" s="254"/>
      <c r="CC82" s="253" t="e">
        <f>$X$79</f>
        <v>#DIV/0!</v>
      </c>
      <c r="CD82" s="95" t="str">
        <f>Tabla24[[#This Row],[Columna1]]</f>
        <v>C24</v>
      </c>
      <c r="CE82" s="292" t="e">
        <f>Tabla24105[[#This Row],[Columna3]]/7</f>
        <v>#DIV/0!</v>
      </c>
      <c r="CF82" s="292" t="e">
        <f>Tabla24105[[#This Row],[Columna4]]/4.2</f>
        <v>#DIV/0!</v>
      </c>
      <c r="CG82" s="292" t="e">
        <f>Tabla2410[[#This Row],[Columna16]]</f>
        <v>#DIV/0!</v>
      </c>
      <c r="CH82" s="292" t="e">
        <f>(Tabla24105[[#This Row],[Columna4]]*CH$56/$BY$56)*$CG$55</f>
        <v>#DIV/0!</v>
      </c>
      <c r="CI82" s="292" t="e">
        <f>(Tabla24105[[#This Row],[Columna4]]*CI$56/$BY$56)*$CG$55</f>
        <v>#DIV/0!</v>
      </c>
      <c r="CJ82" s="292" t="e">
        <f>(Tabla24105[[#This Row],[Columna4]]*CJ$56/$BY$56)*$CG$55</f>
        <v>#DIV/0!</v>
      </c>
      <c r="CK82" s="292" t="e">
        <f>(Tabla24105[[#This Row],[Columna4]]*CK$56/$BY$56)*$CG$55</f>
        <v>#DIV/0!</v>
      </c>
      <c r="CL82" s="292" t="e">
        <f>(Tabla24105[[#This Row],[Columna4]]*CL$56/$BY$56)*$CG$55</f>
        <v>#DIV/0!</v>
      </c>
      <c r="CM82" s="292" t="e">
        <f>(Tabla24105[[#This Row],[Columna4]]*CM$56/$BY$56)*$CG$55</f>
        <v>#DIV/0!</v>
      </c>
      <c r="CN82" s="292" t="e">
        <f>(Tabla24105[[#This Row],[Columna4]]*CN$56/$BY$56)*$CG$55</f>
        <v>#DIV/0!</v>
      </c>
      <c r="CO82" s="292" t="e">
        <f>(Tabla24105[[#This Row],[Columna4]]*CO$56/$BY$56)*$CG$55</f>
        <v>#DIV/0!</v>
      </c>
      <c r="CP82" s="292" t="e">
        <f>(Tabla24105[[#This Row],[Columna4]]*CP$56/$BY$56)*$CG$55</f>
        <v>#DIV/0!</v>
      </c>
      <c r="CQ82" s="292" t="e">
        <f>(Tabla24105[[#This Row],[Columna4]]*CQ$56/$BY$56)*$CG$55</f>
        <v>#DIV/0!</v>
      </c>
      <c r="CR82" s="292" t="e">
        <f>(Tabla24105[[#This Row],[Columna4]]*CR$56/$BY$56)*$CG$55</f>
        <v>#DIV/0!</v>
      </c>
      <c r="CS82" s="292" t="e">
        <f>(Tabla24105[[#This Row],[Columna4]]*CS$56/$BY$56)*$CG$55</f>
        <v>#DIV/0!</v>
      </c>
      <c r="CU82" s="254"/>
      <c r="CV82" s="254"/>
      <c r="CW82" s="253" t="e">
        <f>$X$79</f>
        <v>#DIV/0!</v>
      </c>
      <c r="CX82" s="95" t="str">
        <f>Tabla24[[#This Row],[Columna1]]</f>
        <v>C24</v>
      </c>
      <c r="CY82" s="292" t="e">
        <f>Tabla241057[[#This Row],[Columna3]]/7</f>
        <v>#DIV/0!</v>
      </c>
      <c r="CZ82" s="292" t="e">
        <f>Tabla241057[[#This Row],[Columna4]]/4.2</f>
        <v>#DIV/0!</v>
      </c>
      <c r="DA82" s="292" t="e">
        <f>Tabla24105[[#This Row],[Columna16]]</f>
        <v>#DIV/0!</v>
      </c>
      <c r="DB82" s="292" t="e">
        <f>(Tabla241057[[#This Row],[Columna4]]*DB$56/$CS$56)*$DA$55</f>
        <v>#DIV/0!</v>
      </c>
      <c r="DC82" s="292" t="e">
        <f>(Tabla241057[[#This Row],[Columna4]]*DC$56/$CS$56)*$DA$55</f>
        <v>#DIV/0!</v>
      </c>
      <c r="DD82" s="292" t="e">
        <f>(Tabla241057[[#This Row],[Columna4]]*DD$56/$CS$56)*$DA$55</f>
        <v>#DIV/0!</v>
      </c>
      <c r="DE82" s="292" t="e">
        <f>(Tabla241057[[#This Row],[Columna4]]*DE$56/$CS$56)*$DA$55</f>
        <v>#DIV/0!</v>
      </c>
      <c r="DF82" s="292" t="e">
        <f>(Tabla241057[[#This Row],[Columna4]]*DF$56/$CS$56)*$DA$55</f>
        <v>#DIV/0!</v>
      </c>
      <c r="DG82" s="292" t="e">
        <f>(Tabla241057[[#This Row],[Columna4]]*DG$56/$CS$56)*$DA$55</f>
        <v>#DIV/0!</v>
      </c>
      <c r="DH82" s="292" t="e">
        <f>(Tabla241057[[#This Row],[Columna4]]*DH$56/$CS$56)*$DA$55</f>
        <v>#DIV/0!</v>
      </c>
      <c r="DI82" s="292" t="e">
        <f>(Tabla241057[[#This Row],[Columna4]]*DI$56/$CS$56)*$DA$55</f>
        <v>#DIV/0!</v>
      </c>
      <c r="DJ82" s="292" t="e">
        <f>(Tabla241057[[#This Row],[Columna4]]*DJ$56/$CS$56)*$DA$55</f>
        <v>#DIV/0!</v>
      </c>
      <c r="DK82" s="292" t="e">
        <f>(Tabla241057[[#This Row],[Columna4]]*DK$56/$CS$56)*$DA$55</f>
        <v>#DIV/0!</v>
      </c>
      <c r="DL82" s="292" t="e">
        <f>(Tabla241057[[#This Row],[Columna4]]*DL$56/$CS$56)*$DA$55</f>
        <v>#DIV/0!</v>
      </c>
      <c r="DM82" s="292" t="e">
        <f>(Tabla241057[[#This Row],[Columna4]]*DM$56/$CS$56)*$DA$55</f>
        <v>#DIV/0!</v>
      </c>
      <c r="DO82" s="254"/>
      <c r="DP82" s="254"/>
      <c r="DQ82" s="253" t="e">
        <f>$X$79</f>
        <v>#DIV/0!</v>
      </c>
      <c r="DR82" s="95" t="str">
        <f>Tabla24[[#This Row],[Columna1]]</f>
        <v>C24</v>
      </c>
      <c r="DS82" s="292" t="e">
        <f>Tabla24105711[[#This Row],[Columna3]]/7</f>
        <v>#DIV/0!</v>
      </c>
      <c r="DT82" s="292" t="e">
        <f>Tabla24105711[[#This Row],[Columna4]]/4.2</f>
        <v>#DIV/0!</v>
      </c>
      <c r="DU82" s="292" t="e">
        <f>Tabla241057[[#This Row],[Columna16]]</f>
        <v>#DIV/0!</v>
      </c>
      <c r="DV82" s="292" t="e">
        <f>(Tabla24105711[[#This Row],[Columna4]]*DV$56/$DM$56)*$DU$55</f>
        <v>#DIV/0!</v>
      </c>
      <c r="DW82" s="292" t="e">
        <f>(Tabla24105711[[#This Row],[Columna4]]*DW$56/$DM$56)*$DU$55</f>
        <v>#DIV/0!</v>
      </c>
      <c r="DX82" s="292" t="e">
        <f>(Tabla24105711[[#This Row],[Columna4]]*DX$56/$DM$56)*$DU$55</f>
        <v>#DIV/0!</v>
      </c>
      <c r="DY82" s="292" t="e">
        <f>(Tabla24105711[[#This Row],[Columna4]]*DY$56/$DM$56)*$DU$55</f>
        <v>#DIV/0!</v>
      </c>
      <c r="DZ82" s="292" t="e">
        <f>(Tabla24105711[[#This Row],[Columna4]]*DZ$56/$DM$56)*$DU$55</f>
        <v>#DIV/0!</v>
      </c>
      <c r="EA82" s="292" t="e">
        <f>(Tabla24105711[[#This Row],[Columna4]]*EA$56/$DM$56)*$DU$55</f>
        <v>#DIV/0!</v>
      </c>
      <c r="EB82" s="292" t="e">
        <f>(Tabla24105711[[#This Row],[Columna4]]*EB$56/$DM$56)*$DU$55</f>
        <v>#DIV/0!</v>
      </c>
      <c r="EC82" s="292" t="e">
        <f>(Tabla24105711[[#This Row],[Columna4]]*EC$56/$DM$56)*$DU$55</f>
        <v>#DIV/0!</v>
      </c>
      <c r="ED82" s="292" t="e">
        <f>(Tabla24105711[[#This Row],[Columna4]]*ED$56/$DM$56)*$DU$55</f>
        <v>#DIV/0!</v>
      </c>
      <c r="EE82" s="292" t="e">
        <f>(Tabla24105711[[#This Row],[Columna4]]*EE$56/$DM$56)*$DU$55</f>
        <v>#DIV/0!</v>
      </c>
      <c r="EF82" s="292" t="e">
        <f>(Tabla24105711[[#This Row],[Columna4]]*EF$56/$DM$56)*$DU$55</f>
        <v>#DIV/0!</v>
      </c>
      <c r="EG82" s="292" t="e">
        <f>(Tabla24105711[[#This Row],[Columna4]]*EG$56/$DM$56)*$DU$55</f>
        <v>#DIV/0!</v>
      </c>
      <c r="EI82" s="288" t="s">
        <v>375</v>
      </c>
      <c r="EJ82" s="257" t="s">
        <v>376</v>
      </c>
      <c r="EK82" s="293">
        <f t="shared" si="305"/>
        <v>0</v>
      </c>
      <c r="EL82" s="293">
        <f t="shared" si="305"/>
        <v>0</v>
      </c>
      <c r="EM82" s="293">
        <f t="shared" si="305"/>
        <v>0</v>
      </c>
      <c r="EN82" s="293">
        <f t="shared" si="305"/>
        <v>0</v>
      </c>
      <c r="EO82" s="293">
        <f t="shared" si="305"/>
        <v>0</v>
      </c>
      <c r="EP82" s="293">
        <f t="shared" si="305"/>
        <v>0</v>
      </c>
      <c r="EQ82" s="293">
        <f t="shared" si="305"/>
        <v>0</v>
      </c>
      <c r="ER82" s="293">
        <f t="shared" si="305"/>
        <v>0</v>
      </c>
      <c r="ES82" s="293">
        <f t="shared" si="305"/>
        <v>0</v>
      </c>
      <c r="ET82" s="293">
        <f t="shared" si="305"/>
        <v>0</v>
      </c>
      <c r="EU82" s="293">
        <f t="shared" si="305"/>
        <v>0</v>
      </c>
      <c r="EV82" s="293">
        <f t="shared" si="305"/>
        <v>0</v>
      </c>
      <c r="EW82" s="221">
        <f t="shared" si="197"/>
        <v>0</v>
      </c>
      <c r="EX82" s="123" t="e">
        <f t="shared" si="198"/>
        <v>#DIV/0!</v>
      </c>
      <c r="FA82" s="219"/>
      <c r="FB82" s="220"/>
      <c r="FC82" s="220"/>
      <c r="FD82" s="220"/>
      <c r="FE82" s="220"/>
      <c r="FF82" s="220"/>
      <c r="FG82" s="220"/>
      <c r="FH82" s="220"/>
      <c r="FI82" s="220"/>
      <c r="FJ82" s="220"/>
      <c r="FK82" s="220"/>
      <c r="FL82" s="220"/>
      <c r="FM82" s="220"/>
      <c r="FN82" s="220"/>
      <c r="FO82" s="223"/>
      <c r="GI82" s="40" t="s">
        <v>377</v>
      </c>
      <c r="GJ82" s="41">
        <v>0</v>
      </c>
      <c r="GK82" s="42">
        <f t="shared" ref="GK82:GK86" si="308">GJ82*GL82</f>
        <v>0</v>
      </c>
      <c r="GL82" s="43">
        <f t="shared" ref="GL82:GL86" si="309">GN82*GM82</f>
        <v>0</v>
      </c>
      <c r="GM82" s="44">
        <v>1</v>
      </c>
      <c r="GN82" s="343">
        <v>0</v>
      </c>
      <c r="GO82" s="8"/>
      <c r="GR82" s="145"/>
      <c r="GS82" s="145"/>
      <c r="GT82" s="147"/>
      <c r="GU82" s="145"/>
      <c r="GV82" s="148"/>
      <c r="GW82" s="145"/>
      <c r="GX82" s="148"/>
      <c r="GY82" s="145"/>
      <c r="GZ82" s="148"/>
      <c r="HA82" s="145"/>
      <c r="HB82" s="148"/>
      <c r="HC82" s="145"/>
      <c r="HD82" s="148"/>
      <c r="HE82" s="145"/>
      <c r="HF82" s="148"/>
      <c r="HG82" s="145"/>
      <c r="HH82" s="148"/>
      <c r="HI82" s="145"/>
      <c r="HJ82" s="148"/>
      <c r="HK82" s="145"/>
      <c r="HL82" s="148"/>
      <c r="HM82" s="145"/>
      <c r="HN82" s="148"/>
      <c r="HO82" s="145"/>
      <c r="HP82" s="148"/>
      <c r="HQ82" s="145"/>
      <c r="HR82" s="150"/>
    </row>
    <row r="83" spans="18:226" ht="14.4" customHeight="1" x14ac:dyDescent="0.3">
      <c r="R83" s="270">
        <f t="shared" si="268"/>
        <v>0</v>
      </c>
      <c r="S83" s="270">
        <f t="shared" si="269"/>
        <v>0</v>
      </c>
      <c r="T83" s="270">
        <f t="shared" si="270"/>
        <v>0</v>
      </c>
      <c r="U83" s="270">
        <f t="shared" si="271"/>
        <v>0</v>
      </c>
      <c r="V83" s="271" t="s">
        <v>607</v>
      </c>
      <c r="W83" s="160">
        <f t="shared" si="272"/>
        <v>0</v>
      </c>
      <c r="X83" s="272" t="e">
        <f t="shared" si="265"/>
        <v>#DIV/0!</v>
      </c>
      <c r="Y83" s="273"/>
      <c r="Z83" s="273"/>
      <c r="AA83" s="332">
        <v>0</v>
      </c>
      <c r="AB83" s="335">
        <v>0</v>
      </c>
      <c r="AC83" s="163"/>
      <c r="AM83" s="254"/>
      <c r="AN83" s="254"/>
      <c r="AO83" s="253" t="e">
        <f>$X$80</f>
        <v>#DIV/0!</v>
      </c>
      <c r="AP83" s="95" t="str">
        <f t="shared" si="275"/>
        <v>C25</v>
      </c>
      <c r="AQ83" s="292">
        <f>Tabla24[[#This Row],[Columna3]]/7</f>
        <v>0</v>
      </c>
      <c r="AR83" s="292">
        <f>Tabla24[[#This Row],[Columna4]]/4.2</f>
        <v>0</v>
      </c>
      <c r="AS83" s="292">
        <f t="shared" si="276"/>
        <v>0</v>
      </c>
      <c r="AT83" s="292">
        <f t="shared" si="277"/>
        <v>0</v>
      </c>
      <c r="AU83" s="292">
        <f t="shared" si="278"/>
        <v>0</v>
      </c>
      <c r="AV83" s="292">
        <f t="shared" si="279"/>
        <v>0</v>
      </c>
      <c r="AW83" s="292">
        <f t="shared" si="280"/>
        <v>0</v>
      </c>
      <c r="AX83" s="292">
        <f t="shared" si="281"/>
        <v>0</v>
      </c>
      <c r="AY83" s="292">
        <f t="shared" si="282"/>
        <v>0</v>
      </c>
      <c r="AZ83" s="292">
        <f t="shared" si="283"/>
        <v>0</v>
      </c>
      <c r="BA83" s="292">
        <f t="shared" si="284"/>
        <v>0</v>
      </c>
      <c r="BB83" s="292">
        <f t="shared" si="285"/>
        <v>0</v>
      </c>
      <c r="BC83" s="292">
        <f t="shared" si="286"/>
        <v>0</v>
      </c>
      <c r="BD83" s="292">
        <f t="shared" si="287"/>
        <v>0</v>
      </c>
      <c r="BE83" s="292">
        <f t="shared" si="288"/>
        <v>0</v>
      </c>
      <c r="BG83" s="254"/>
      <c r="BH83" s="254"/>
      <c r="BI83" s="253" t="e">
        <f>$X$80</f>
        <v>#DIV/0!</v>
      </c>
      <c r="BJ83" s="95" t="str">
        <f>Tabla24[[#This Row],[Columna1]]</f>
        <v>C25</v>
      </c>
      <c r="BK83" s="292">
        <f>Tabla2410[[#This Row],[Columna3]]/7</f>
        <v>0</v>
      </c>
      <c r="BL83" s="292">
        <f>Tabla2410[[#This Row],[Columna4]]/4.2</f>
        <v>0</v>
      </c>
      <c r="BM83" s="292">
        <f>Tabla24[[#This Row],[Columna16]]</f>
        <v>0</v>
      </c>
      <c r="BN83" s="292" t="e">
        <f>(Tabla2410[[#This Row],[Columna4]]*BN$56/$BE$56)*$BM$55</f>
        <v>#DIV/0!</v>
      </c>
      <c r="BO83" s="292" t="e">
        <f>(Tabla2410[[#This Row],[Columna4]]*BO$56/$BE$56)*$BM$55</f>
        <v>#DIV/0!</v>
      </c>
      <c r="BP83" s="292" t="e">
        <f>(Tabla2410[[#This Row],[Columna4]]*BP$56/$BE$56)*$BM$55</f>
        <v>#DIV/0!</v>
      </c>
      <c r="BQ83" s="292" t="e">
        <f>(Tabla2410[[#This Row],[Columna4]]*BQ$56/$BE$56)*$BM$55</f>
        <v>#DIV/0!</v>
      </c>
      <c r="BR83" s="292" t="e">
        <f>(Tabla2410[[#This Row],[Columna4]]*BR$56/$BE$56)*$BM$55</f>
        <v>#DIV/0!</v>
      </c>
      <c r="BS83" s="292" t="e">
        <f>(Tabla2410[[#This Row],[Columna4]]*BS$56/$BE$56)*$BM$55</f>
        <v>#DIV/0!</v>
      </c>
      <c r="BT83" s="292" t="e">
        <f>(Tabla2410[[#This Row],[Columna4]]*BT$56/$BE$56)*$BM$55</f>
        <v>#DIV/0!</v>
      </c>
      <c r="BU83" s="292" t="e">
        <f>(Tabla2410[[#This Row],[Columna4]]*BU$56/$BE$56)*$BM$55</f>
        <v>#DIV/0!</v>
      </c>
      <c r="BV83" s="292" t="e">
        <f>(Tabla2410[[#This Row],[Columna4]]*BV$56/$BE$56)*$BM$55</f>
        <v>#DIV/0!</v>
      </c>
      <c r="BW83" s="292" t="e">
        <f>(Tabla2410[[#This Row],[Columna4]]*BW$56/$BE$56)*$BM$55</f>
        <v>#DIV/0!</v>
      </c>
      <c r="BX83" s="292" t="e">
        <f>(Tabla2410[[#This Row],[Columna4]]*BX$56/$BE$56)*$BM$55</f>
        <v>#DIV/0!</v>
      </c>
      <c r="BY83" s="292" t="e">
        <f>(Tabla2410[[#This Row],[Columna4]]*BY$56/$BE$56)*$BM$55</f>
        <v>#DIV/0!</v>
      </c>
      <c r="CA83" s="254"/>
      <c r="CB83" s="254"/>
      <c r="CC83" s="253" t="e">
        <f>$X$80</f>
        <v>#DIV/0!</v>
      </c>
      <c r="CD83" s="95" t="str">
        <f>Tabla24[[#This Row],[Columna1]]</f>
        <v>C25</v>
      </c>
      <c r="CE83" s="292" t="e">
        <f>Tabla24105[[#This Row],[Columna3]]/7</f>
        <v>#DIV/0!</v>
      </c>
      <c r="CF83" s="292" t="e">
        <f>Tabla24105[[#This Row],[Columna4]]/4.2</f>
        <v>#DIV/0!</v>
      </c>
      <c r="CG83" s="292" t="e">
        <f>Tabla2410[[#This Row],[Columna16]]</f>
        <v>#DIV/0!</v>
      </c>
      <c r="CH83" s="292" t="e">
        <f>(Tabla24105[[#This Row],[Columna4]]*CH$56/$BY$56)*$CG$55</f>
        <v>#DIV/0!</v>
      </c>
      <c r="CI83" s="292" t="e">
        <f>(Tabla24105[[#This Row],[Columna4]]*CI$56/$BY$56)*$CG$55</f>
        <v>#DIV/0!</v>
      </c>
      <c r="CJ83" s="292" t="e">
        <f>(Tabla24105[[#This Row],[Columna4]]*CJ$56/$BY$56)*$CG$55</f>
        <v>#DIV/0!</v>
      </c>
      <c r="CK83" s="292" t="e">
        <f>(Tabla24105[[#This Row],[Columna4]]*CK$56/$BY$56)*$CG$55</f>
        <v>#DIV/0!</v>
      </c>
      <c r="CL83" s="292" t="e">
        <f>(Tabla24105[[#This Row],[Columna4]]*CL$56/$BY$56)*$CG$55</f>
        <v>#DIV/0!</v>
      </c>
      <c r="CM83" s="292" t="e">
        <f>(Tabla24105[[#This Row],[Columna4]]*CM$56/$BY$56)*$CG$55</f>
        <v>#DIV/0!</v>
      </c>
      <c r="CN83" s="292" t="e">
        <f>(Tabla24105[[#This Row],[Columna4]]*CN$56/$BY$56)*$CG$55</f>
        <v>#DIV/0!</v>
      </c>
      <c r="CO83" s="292" t="e">
        <f>(Tabla24105[[#This Row],[Columna4]]*CO$56/$BY$56)*$CG$55</f>
        <v>#DIV/0!</v>
      </c>
      <c r="CP83" s="292" t="e">
        <f>(Tabla24105[[#This Row],[Columna4]]*CP$56/$BY$56)*$CG$55</f>
        <v>#DIV/0!</v>
      </c>
      <c r="CQ83" s="292" t="e">
        <f>(Tabla24105[[#This Row],[Columna4]]*CQ$56/$BY$56)*$CG$55</f>
        <v>#DIV/0!</v>
      </c>
      <c r="CR83" s="292" t="e">
        <f>(Tabla24105[[#This Row],[Columna4]]*CR$56/$BY$56)*$CG$55</f>
        <v>#DIV/0!</v>
      </c>
      <c r="CS83" s="292" t="e">
        <f>(Tabla24105[[#This Row],[Columna4]]*CS$56/$BY$56)*$CG$55</f>
        <v>#DIV/0!</v>
      </c>
      <c r="CU83" s="254"/>
      <c r="CV83" s="254"/>
      <c r="CW83" s="253" t="e">
        <f>$X$80</f>
        <v>#DIV/0!</v>
      </c>
      <c r="CX83" s="95" t="str">
        <f>Tabla24[[#This Row],[Columna1]]</f>
        <v>C25</v>
      </c>
      <c r="CY83" s="292" t="e">
        <f>Tabla241057[[#This Row],[Columna3]]/7</f>
        <v>#DIV/0!</v>
      </c>
      <c r="CZ83" s="292" t="e">
        <f>Tabla241057[[#This Row],[Columna4]]/4.2</f>
        <v>#DIV/0!</v>
      </c>
      <c r="DA83" s="292" t="e">
        <f>Tabla24105[[#This Row],[Columna16]]</f>
        <v>#DIV/0!</v>
      </c>
      <c r="DB83" s="292" t="e">
        <f>(Tabla241057[[#This Row],[Columna4]]*DB$56/$CS$56)*$DA$55</f>
        <v>#DIV/0!</v>
      </c>
      <c r="DC83" s="292" t="e">
        <f>(Tabla241057[[#This Row],[Columna4]]*DC$56/$CS$56)*$DA$55</f>
        <v>#DIV/0!</v>
      </c>
      <c r="DD83" s="292" t="e">
        <f>(Tabla241057[[#This Row],[Columna4]]*DD$56/$CS$56)*$DA$55</f>
        <v>#DIV/0!</v>
      </c>
      <c r="DE83" s="292" t="e">
        <f>(Tabla241057[[#This Row],[Columna4]]*DE$56/$CS$56)*$DA$55</f>
        <v>#DIV/0!</v>
      </c>
      <c r="DF83" s="292" t="e">
        <f>(Tabla241057[[#This Row],[Columna4]]*DF$56/$CS$56)*$DA$55</f>
        <v>#DIV/0!</v>
      </c>
      <c r="DG83" s="292" t="e">
        <f>(Tabla241057[[#This Row],[Columna4]]*DG$56/$CS$56)*$DA$55</f>
        <v>#DIV/0!</v>
      </c>
      <c r="DH83" s="292" t="e">
        <f>(Tabla241057[[#This Row],[Columna4]]*DH$56/$CS$56)*$DA$55</f>
        <v>#DIV/0!</v>
      </c>
      <c r="DI83" s="292" t="e">
        <f>(Tabla241057[[#This Row],[Columna4]]*DI$56/$CS$56)*$DA$55</f>
        <v>#DIV/0!</v>
      </c>
      <c r="DJ83" s="292" t="e">
        <f>(Tabla241057[[#This Row],[Columna4]]*DJ$56/$CS$56)*$DA$55</f>
        <v>#DIV/0!</v>
      </c>
      <c r="DK83" s="292" t="e">
        <f>(Tabla241057[[#This Row],[Columna4]]*DK$56/$CS$56)*$DA$55</f>
        <v>#DIV/0!</v>
      </c>
      <c r="DL83" s="292" t="e">
        <f>(Tabla241057[[#This Row],[Columna4]]*DL$56/$CS$56)*$DA$55</f>
        <v>#DIV/0!</v>
      </c>
      <c r="DM83" s="292" t="e">
        <f>(Tabla241057[[#This Row],[Columna4]]*DM$56/$CS$56)*$DA$55</f>
        <v>#DIV/0!</v>
      </c>
      <c r="DO83" s="254"/>
      <c r="DP83" s="254"/>
      <c r="DQ83" s="253" t="e">
        <f>$X$80</f>
        <v>#DIV/0!</v>
      </c>
      <c r="DR83" s="95" t="str">
        <f>Tabla24[[#This Row],[Columna1]]</f>
        <v>C25</v>
      </c>
      <c r="DS83" s="292" t="e">
        <f>Tabla24105711[[#This Row],[Columna3]]/7</f>
        <v>#DIV/0!</v>
      </c>
      <c r="DT83" s="292" t="e">
        <f>Tabla24105711[[#This Row],[Columna4]]/4.2</f>
        <v>#DIV/0!</v>
      </c>
      <c r="DU83" s="292" t="e">
        <f>Tabla241057[[#This Row],[Columna16]]</f>
        <v>#DIV/0!</v>
      </c>
      <c r="DV83" s="292" t="e">
        <f>(Tabla24105711[[#This Row],[Columna4]]*DV$56/$DM$56)*$DU$55</f>
        <v>#DIV/0!</v>
      </c>
      <c r="DW83" s="292" t="e">
        <f>(Tabla24105711[[#This Row],[Columna4]]*DW$56/$DM$56)*$DU$55</f>
        <v>#DIV/0!</v>
      </c>
      <c r="DX83" s="292" t="e">
        <f>(Tabla24105711[[#This Row],[Columna4]]*DX$56/$DM$56)*$DU$55</f>
        <v>#DIV/0!</v>
      </c>
      <c r="DY83" s="292" t="e">
        <f>(Tabla24105711[[#This Row],[Columna4]]*DY$56/$DM$56)*$DU$55</f>
        <v>#DIV/0!</v>
      </c>
      <c r="DZ83" s="292" t="e">
        <f>(Tabla24105711[[#This Row],[Columna4]]*DZ$56/$DM$56)*$DU$55</f>
        <v>#DIV/0!</v>
      </c>
      <c r="EA83" s="292" t="e">
        <f>(Tabla24105711[[#This Row],[Columna4]]*EA$56/$DM$56)*$DU$55</f>
        <v>#DIV/0!</v>
      </c>
      <c r="EB83" s="292" t="e">
        <f>(Tabla24105711[[#This Row],[Columna4]]*EB$56/$DM$56)*$DU$55</f>
        <v>#DIV/0!</v>
      </c>
      <c r="EC83" s="292" t="e">
        <f>(Tabla24105711[[#This Row],[Columna4]]*EC$56/$DM$56)*$DU$55</f>
        <v>#DIV/0!</v>
      </c>
      <c r="ED83" s="292" t="e">
        <f>(Tabla24105711[[#This Row],[Columna4]]*ED$56/$DM$56)*$DU$55</f>
        <v>#DIV/0!</v>
      </c>
      <c r="EE83" s="292" t="e">
        <f>(Tabla24105711[[#This Row],[Columna4]]*EE$56/$DM$56)*$DU$55</f>
        <v>#DIV/0!</v>
      </c>
      <c r="EF83" s="292" t="e">
        <f>(Tabla24105711[[#This Row],[Columna4]]*EF$56/$DM$56)*$DU$55</f>
        <v>#DIV/0!</v>
      </c>
      <c r="EG83" s="292" t="e">
        <f>(Tabla24105711[[#This Row],[Columna4]]*EG$56/$DM$56)*$DU$55</f>
        <v>#DIV/0!</v>
      </c>
      <c r="EI83" s="255" t="s">
        <v>378</v>
      </c>
      <c r="EJ83" s="257" t="s">
        <v>379</v>
      </c>
      <c r="EK83" s="258">
        <f t="shared" si="305"/>
        <v>0</v>
      </c>
      <c r="EL83" s="258">
        <f t="shared" si="305"/>
        <v>0</v>
      </c>
      <c r="EM83" s="258">
        <f t="shared" si="305"/>
        <v>0</v>
      </c>
      <c r="EN83" s="258">
        <f t="shared" si="305"/>
        <v>0</v>
      </c>
      <c r="EO83" s="258">
        <f t="shared" si="305"/>
        <v>0</v>
      </c>
      <c r="EP83" s="258">
        <f t="shared" si="305"/>
        <v>0</v>
      </c>
      <c r="EQ83" s="258">
        <f t="shared" si="305"/>
        <v>0</v>
      </c>
      <c r="ER83" s="258">
        <f t="shared" si="305"/>
        <v>0</v>
      </c>
      <c r="ES83" s="258">
        <f t="shared" si="305"/>
        <v>0</v>
      </c>
      <c r="ET83" s="258">
        <f t="shared" si="305"/>
        <v>0</v>
      </c>
      <c r="EU83" s="258">
        <f t="shared" si="305"/>
        <v>0</v>
      </c>
      <c r="EV83" s="258">
        <f t="shared" si="305"/>
        <v>0</v>
      </c>
      <c r="EW83" s="221">
        <f t="shared" si="197"/>
        <v>0</v>
      </c>
      <c r="EX83" s="123" t="e">
        <f t="shared" si="198"/>
        <v>#DIV/0!</v>
      </c>
      <c r="FA83" s="216" t="s">
        <v>160</v>
      </c>
      <c r="FB83" s="217" t="e">
        <f>+FB79-FB81</f>
        <v>#DIV/0!</v>
      </c>
      <c r="FC83" s="217" t="e">
        <f t="shared" ref="FC83:FM83" si="310">+FC79-FC81</f>
        <v>#DIV/0!</v>
      </c>
      <c r="FD83" s="217" t="e">
        <f t="shared" si="310"/>
        <v>#DIV/0!</v>
      </c>
      <c r="FE83" s="217" t="e">
        <f t="shared" si="310"/>
        <v>#DIV/0!</v>
      </c>
      <c r="FF83" s="217" t="e">
        <f t="shared" si="310"/>
        <v>#DIV/0!</v>
      </c>
      <c r="FG83" s="217" t="e">
        <f t="shared" si="310"/>
        <v>#DIV/0!</v>
      </c>
      <c r="FH83" s="217" t="e">
        <f t="shared" si="310"/>
        <v>#DIV/0!</v>
      </c>
      <c r="FI83" s="217" t="e">
        <f t="shared" si="310"/>
        <v>#DIV/0!</v>
      </c>
      <c r="FJ83" s="217" t="e">
        <f t="shared" si="310"/>
        <v>#DIV/0!</v>
      </c>
      <c r="FK83" s="217" t="e">
        <f t="shared" si="310"/>
        <v>#DIV/0!</v>
      </c>
      <c r="FL83" s="217" t="e">
        <f t="shared" si="310"/>
        <v>#DIV/0!</v>
      </c>
      <c r="FM83" s="217" t="e">
        <f t="shared" si="310"/>
        <v>#DIV/0!</v>
      </c>
      <c r="FN83" s="171" t="e">
        <f t="shared" ref="FN83" si="311">SUM(FB83:FM83)</f>
        <v>#DIV/0!</v>
      </c>
      <c r="FO83" s="124" t="e">
        <f>FN83/$FN$6</f>
        <v>#DIV/0!</v>
      </c>
      <c r="GI83" s="40" t="s">
        <v>380</v>
      </c>
      <c r="GJ83" s="41">
        <v>0</v>
      </c>
      <c r="GK83" s="42">
        <f t="shared" si="308"/>
        <v>0</v>
      </c>
      <c r="GL83" s="43">
        <f t="shared" si="309"/>
        <v>0</v>
      </c>
      <c r="GM83" s="44">
        <v>1</v>
      </c>
      <c r="GN83" s="343">
        <v>0</v>
      </c>
      <c r="GO83" s="8"/>
      <c r="GR83" s="145"/>
      <c r="GS83" s="145"/>
      <c r="GT83" s="147"/>
      <c r="GU83" s="145"/>
      <c r="GV83" s="148"/>
      <c r="GW83" s="145"/>
      <c r="GX83" s="148"/>
      <c r="GY83" s="145"/>
      <c r="GZ83" s="148"/>
      <c r="HA83" s="145"/>
      <c r="HB83" s="148"/>
      <c r="HC83" s="145"/>
      <c r="HD83" s="148"/>
      <c r="HE83" s="145"/>
      <c r="HF83" s="148"/>
      <c r="HG83" s="145"/>
      <c r="HH83" s="148"/>
      <c r="HI83" s="145"/>
      <c r="HJ83" s="148"/>
      <c r="HK83" s="145"/>
      <c r="HL83" s="148"/>
      <c r="HM83" s="145"/>
      <c r="HN83" s="148"/>
      <c r="HO83" s="145"/>
      <c r="HP83" s="148"/>
      <c r="HQ83" s="145"/>
      <c r="HR83" s="150"/>
    </row>
    <row r="84" spans="18:226" ht="14.4" customHeight="1" x14ac:dyDescent="0.3">
      <c r="R84" s="270">
        <f t="shared" si="268"/>
        <v>0</v>
      </c>
      <c r="S84" s="270">
        <f t="shared" si="269"/>
        <v>0</v>
      </c>
      <c r="T84" s="270">
        <f t="shared" si="270"/>
        <v>0</v>
      </c>
      <c r="U84" s="270">
        <f t="shared" si="271"/>
        <v>0</v>
      </c>
      <c r="V84" s="271" t="s">
        <v>608</v>
      </c>
      <c r="W84" s="160">
        <f t="shared" si="272"/>
        <v>0</v>
      </c>
      <c r="X84" s="272" t="e">
        <f t="shared" si="265"/>
        <v>#DIV/0!</v>
      </c>
      <c r="Y84" s="273"/>
      <c r="Z84" s="273"/>
      <c r="AA84" s="332">
        <v>0</v>
      </c>
      <c r="AB84" s="335">
        <v>0</v>
      </c>
      <c r="AC84" s="163"/>
      <c r="AM84" s="254"/>
      <c r="AN84" s="254"/>
      <c r="AO84" s="253" t="e">
        <f>$X$81</f>
        <v>#DIV/0!</v>
      </c>
      <c r="AP84" s="95" t="str">
        <f t="shared" si="275"/>
        <v>C26</v>
      </c>
      <c r="AQ84" s="292">
        <f>Tabla24[[#This Row],[Columna3]]/7</f>
        <v>0</v>
      </c>
      <c r="AR84" s="292">
        <f>Tabla24[[#This Row],[Columna4]]/4.2</f>
        <v>0</v>
      </c>
      <c r="AS84" s="292">
        <f t="shared" si="276"/>
        <v>0</v>
      </c>
      <c r="AT84" s="292">
        <f t="shared" si="277"/>
        <v>0</v>
      </c>
      <c r="AU84" s="292">
        <f t="shared" si="278"/>
        <v>0</v>
      </c>
      <c r="AV84" s="292">
        <f t="shared" si="279"/>
        <v>0</v>
      </c>
      <c r="AW84" s="292">
        <f t="shared" si="280"/>
        <v>0</v>
      </c>
      <c r="AX84" s="292">
        <f t="shared" si="281"/>
        <v>0</v>
      </c>
      <c r="AY84" s="292">
        <f t="shared" si="282"/>
        <v>0</v>
      </c>
      <c r="AZ84" s="292">
        <f t="shared" si="283"/>
        <v>0</v>
      </c>
      <c r="BA84" s="292">
        <f t="shared" si="284"/>
        <v>0</v>
      </c>
      <c r="BB84" s="292">
        <f t="shared" si="285"/>
        <v>0</v>
      </c>
      <c r="BC84" s="292">
        <f t="shared" si="286"/>
        <v>0</v>
      </c>
      <c r="BD84" s="292">
        <f t="shared" si="287"/>
        <v>0</v>
      </c>
      <c r="BE84" s="292">
        <f t="shared" si="288"/>
        <v>0</v>
      </c>
      <c r="BG84" s="254"/>
      <c r="BH84" s="254"/>
      <c r="BI84" s="253" t="e">
        <f>$X$81</f>
        <v>#DIV/0!</v>
      </c>
      <c r="BJ84" s="95" t="str">
        <f>Tabla24[[#This Row],[Columna1]]</f>
        <v>C26</v>
      </c>
      <c r="BK84" s="292">
        <f>Tabla2410[[#This Row],[Columna3]]/7</f>
        <v>0</v>
      </c>
      <c r="BL84" s="292">
        <f>Tabla2410[[#This Row],[Columna4]]/4.2</f>
        <v>0</v>
      </c>
      <c r="BM84" s="292">
        <f>Tabla24[[#This Row],[Columna16]]</f>
        <v>0</v>
      </c>
      <c r="BN84" s="292" t="e">
        <f>(Tabla2410[[#This Row],[Columna4]]*BN$56/$BE$56)*$BM$55</f>
        <v>#DIV/0!</v>
      </c>
      <c r="BO84" s="292" t="e">
        <f>(Tabla2410[[#This Row],[Columna4]]*BO$56/$BE$56)*$BM$55</f>
        <v>#DIV/0!</v>
      </c>
      <c r="BP84" s="292" t="e">
        <f>(Tabla2410[[#This Row],[Columna4]]*BP$56/$BE$56)*$BM$55</f>
        <v>#DIV/0!</v>
      </c>
      <c r="BQ84" s="292" t="e">
        <f>(Tabla2410[[#This Row],[Columna4]]*BQ$56/$BE$56)*$BM$55</f>
        <v>#DIV/0!</v>
      </c>
      <c r="BR84" s="292" t="e">
        <f>(Tabla2410[[#This Row],[Columna4]]*BR$56/$BE$56)*$BM$55</f>
        <v>#DIV/0!</v>
      </c>
      <c r="BS84" s="292" t="e">
        <f>(Tabla2410[[#This Row],[Columna4]]*BS$56/$BE$56)*$BM$55</f>
        <v>#DIV/0!</v>
      </c>
      <c r="BT84" s="292" t="e">
        <f>(Tabla2410[[#This Row],[Columna4]]*BT$56/$BE$56)*$BM$55</f>
        <v>#DIV/0!</v>
      </c>
      <c r="BU84" s="292" t="e">
        <f>(Tabla2410[[#This Row],[Columna4]]*BU$56/$BE$56)*$BM$55</f>
        <v>#DIV/0!</v>
      </c>
      <c r="BV84" s="292" t="e">
        <f>(Tabla2410[[#This Row],[Columna4]]*BV$56/$BE$56)*$BM$55</f>
        <v>#DIV/0!</v>
      </c>
      <c r="BW84" s="292" t="e">
        <f>(Tabla2410[[#This Row],[Columna4]]*BW$56/$BE$56)*$BM$55</f>
        <v>#DIV/0!</v>
      </c>
      <c r="BX84" s="292" t="e">
        <f>(Tabla2410[[#This Row],[Columna4]]*BX$56/$BE$56)*$BM$55</f>
        <v>#DIV/0!</v>
      </c>
      <c r="BY84" s="292" t="e">
        <f>(Tabla2410[[#This Row],[Columna4]]*BY$56/$BE$56)*$BM$55</f>
        <v>#DIV/0!</v>
      </c>
      <c r="CA84" s="254"/>
      <c r="CB84" s="254"/>
      <c r="CC84" s="253" t="e">
        <f>$X$81</f>
        <v>#DIV/0!</v>
      </c>
      <c r="CD84" s="95" t="str">
        <f>Tabla24[[#This Row],[Columna1]]</f>
        <v>C26</v>
      </c>
      <c r="CE84" s="292" t="e">
        <f>Tabla24105[[#This Row],[Columna3]]/7</f>
        <v>#DIV/0!</v>
      </c>
      <c r="CF84" s="292" t="e">
        <f>Tabla24105[[#This Row],[Columna4]]/4.2</f>
        <v>#DIV/0!</v>
      </c>
      <c r="CG84" s="292" t="e">
        <f>Tabla2410[[#This Row],[Columna16]]</f>
        <v>#DIV/0!</v>
      </c>
      <c r="CH84" s="292" t="e">
        <f>(Tabla24105[[#This Row],[Columna4]]*CH$56/$BY$56)*$CG$55</f>
        <v>#DIV/0!</v>
      </c>
      <c r="CI84" s="292" t="e">
        <f>(Tabla24105[[#This Row],[Columna4]]*CI$56/$BY$56)*$CG$55</f>
        <v>#DIV/0!</v>
      </c>
      <c r="CJ84" s="292" t="e">
        <f>(Tabla24105[[#This Row],[Columna4]]*CJ$56/$BY$56)*$CG$55</f>
        <v>#DIV/0!</v>
      </c>
      <c r="CK84" s="292" t="e">
        <f>(Tabla24105[[#This Row],[Columna4]]*CK$56/$BY$56)*$CG$55</f>
        <v>#DIV/0!</v>
      </c>
      <c r="CL84" s="292" t="e">
        <f>(Tabla24105[[#This Row],[Columna4]]*CL$56/$BY$56)*$CG$55</f>
        <v>#DIV/0!</v>
      </c>
      <c r="CM84" s="292" t="e">
        <f>(Tabla24105[[#This Row],[Columna4]]*CM$56/$BY$56)*$CG$55</f>
        <v>#DIV/0!</v>
      </c>
      <c r="CN84" s="292" t="e">
        <f>(Tabla24105[[#This Row],[Columna4]]*CN$56/$BY$56)*$CG$55</f>
        <v>#DIV/0!</v>
      </c>
      <c r="CO84" s="292" t="e">
        <f>(Tabla24105[[#This Row],[Columna4]]*CO$56/$BY$56)*$CG$55</f>
        <v>#DIV/0!</v>
      </c>
      <c r="CP84" s="292" t="e">
        <f>(Tabla24105[[#This Row],[Columna4]]*CP$56/$BY$56)*$CG$55</f>
        <v>#DIV/0!</v>
      </c>
      <c r="CQ84" s="292" t="e">
        <f>(Tabla24105[[#This Row],[Columna4]]*CQ$56/$BY$56)*$CG$55</f>
        <v>#DIV/0!</v>
      </c>
      <c r="CR84" s="292" t="e">
        <f>(Tabla24105[[#This Row],[Columna4]]*CR$56/$BY$56)*$CG$55</f>
        <v>#DIV/0!</v>
      </c>
      <c r="CS84" s="292" t="e">
        <f>(Tabla24105[[#This Row],[Columna4]]*CS$56/$BY$56)*$CG$55</f>
        <v>#DIV/0!</v>
      </c>
      <c r="CU84" s="254"/>
      <c r="CV84" s="254"/>
      <c r="CW84" s="253" t="e">
        <f>$X$81</f>
        <v>#DIV/0!</v>
      </c>
      <c r="CX84" s="95" t="str">
        <f>Tabla24[[#This Row],[Columna1]]</f>
        <v>C26</v>
      </c>
      <c r="CY84" s="292" t="e">
        <f>Tabla241057[[#This Row],[Columna3]]/7</f>
        <v>#DIV/0!</v>
      </c>
      <c r="CZ84" s="292" t="e">
        <f>Tabla241057[[#This Row],[Columna4]]/4.2</f>
        <v>#DIV/0!</v>
      </c>
      <c r="DA84" s="292" t="e">
        <f>Tabla24105[[#This Row],[Columna16]]</f>
        <v>#DIV/0!</v>
      </c>
      <c r="DB84" s="292" t="e">
        <f>(Tabla241057[[#This Row],[Columna4]]*DB$56/$CS$56)*$DA$55</f>
        <v>#DIV/0!</v>
      </c>
      <c r="DC84" s="292" t="e">
        <f>(Tabla241057[[#This Row],[Columna4]]*DC$56/$CS$56)*$DA$55</f>
        <v>#DIV/0!</v>
      </c>
      <c r="DD84" s="292" t="e">
        <f>(Tabla241057[[#This Row],[Columna4]]*DD$56/$CS$56)*$DA$55</f>
        <v>#DIV/0!</v>
      </c>
      <c r="DE84" s="292" t="e">
        <f>(Tabla241057[[#This Row],[Columna4]]*DE$56/$CS$56)*$DA$55</f>
        <v>#DIV/0!</v>
      </c>
      <c r="DF84" s="292" t="e">
        <f>(Tabla241057[[#This Row],[Columna4]]*DF$56/$CS$56)*$DA$55</f>
        <v>#DIV/0!</v>
      </c>
      <c r="DG84" s="292" t="e">
        <f>(Tabla241057[[#This Row],[Columna4]]*DG$56/$CS$56)*$DA$55</f>
        <v>#DIV/0!</v>
      </c>
      <c r="DH84" s="292" t="e">
        <f>(Tabla241057[[#This Row],[Columna4]]*DH$56/$CS$56)*$DA$55</f>
        <v>#DIV/0!</v>
      </c>
      <c r="DI84" s="292" t="e">
        <f>(Tabla241057[[#This Row],[Columna4]]*DI$56/$CS$56)*$DA$55</f>
        <v>#DIV/0!</v>
      </c>
      <c r="DJ84" s="292" t="e">
        <f>(Tabla241057[[#This Row],[Columna4]]*DJ$56/$CS$56)*$DA$55</f>
        <v>#DIV/0!</v>
      </c>
      <c r="DK84" s="292" t="e">
        <f>(Tabla241057[[#This Row],[Columna4]]*DK$56/$CS$56)*$DA$55</f>
        <v>#DIV/0!</v>
      </c>
      <c r="DL84" s="292" t="e">
        <f>(Tabla241057[[#This Row],[Columna4]]*DL$56/$CS$56)*$DA$55</f>
        <v>#DIV/0!</v>
      </c>
      <c r="DM84" s="292" t="e">
        <f>(Tabla241057[[#This Row],[Columna4]]*DM$56/$CS$56)*$DA$55</f>
        <v>#DIV/0!</v>
      </c>
      <c r="DO84" s="254"/>
      <c r="DP84" s="254"/>
      <c r="DQ84" s="253" t="e">
        <f>$X$81</f>
        <v>#DIV/0!</v>
      </c>
      <c r="DR84" s="95" t="str">
        <f>Tabla24[[#This Row],[Columna1]]</f>
        <v>C26</v>
      </c>
      <c r="DS84" s="292" t="e">
        <f>Tabla24105711[[#This Row],[Columna3]]/7</f>
        <v>#DIV/0!</v>
      </c>
      <c r="DT84" s="292" t="e">
        <f>Tabla24105711[[#This Row],[Columna4]]/4.2</f>
        <v>#DIV/0!</v>
      </c>
      <c r="DU84" s="292" t="e">
        <f>Tabla241057[[#This Row],[Columna16]]</f>
        <v>#DIV/0!</v>
      </c>
      <c r="DV84" s="292" t="e">
        <f>(Tabla24105711[[#This Row],[Columna4]]*DV$56/$DM$56)*$DU$55</f>
        <v>#DIV/0!</v>
      </c>
      <c r="DW84" s="292" t="e">
        <f>(Tabla24105711[[#This Row],[Columna4]]*DW$56/$DM$56)*$DU$55</f>
        <v>#DIV/0!</v>
      </c>
      <c r="DX84" s="292" t="e">
        <f>(Tabla24105711[[#This Row],[Columna4]]*DX$56/$DM$56)*$DU$55</f>
        <v>#DIV/0!</v>
      </c>
      <c r="DY84" s="292" t="e">
        <f>(Tabla24105711[[#This Row],[Columna4]]*DY$56/$DM$56)*$DU$55</f>
        <v>#DIV/0!</v>
      </c>
      <c r="DZ84" s="292" t="e">
        <f>(Tabla24105711[[#This Row],[Columna4]]*DZ$56/$DM$56)*$DU$55</f>
        <v>#DIV/0!</v>
      </c>
      <c r="EA84" s="292" t="e">
        <f>(Tabla24105711[[#This Row],[Columna4]]*EA$56/$DM$56)*$DU$55</f>
        <v>#DIV/0!</v>
      </c>
      <c r="EB84" s="292" t="e">
        <f>(Tabla24105711[[#This Row],[Columna4]]*EB$56/$DM$56)*$DU$55</f>
        <v>#DIV/0!</v>
      </c>
      <c r="EC84" s="292" t="e">
        <f>(Tabla24105711[[#This Row],[Columna4]]*EC$56/$DM$56)*$DU$55</f>
        <v>#DIV/0!</v>
      </c>
      <c r="ED84" s="292" t="e">
        <f>(Tabla24105711[[#This Row],[Columna4]]*ED$56/$DM$56)*$DU$55</f>
        <v>#DIV/0!</v>
      </c>
      <c r="EE84" s="292" t="e">
        <f>(Tabla24105711[[#This Row],[Columna4]]*EE$56/$DM$56)*$DU$55</f>
        <v>#DIV/0!</v>
      </c>
      <c r="EF84" s="292" t="e">
        <f>(Tabla24105711[[#This Row],[Columna4]]*EF$56/$DM$56)*$DU$55</f>
        <v>#DIV/0!</v>
      </c>
      <c r="EG84" s="292" t="e">
        <f>(Tabla24105711[[#This Row],[Columna4]]*EG$56/$DM$56)*$DU$55</f>
        <v>#DIV/0!</v>
      </c>
      <c r="EI84" s="255" t="s">
        <v>381</v>
      </c>
      <c r="EJ84" s="216" t="s">
        <v>382</v>
      </c>
      <c r="EK84" s="185">
        <f>SUM(EK85:EK91)</f>
        <v>0</v>
      </c>
      <c r="EL84" s="185">
        <f t="shared" ref="EL84:EV84" si="312">SUM(EL85:EL91)</f>
        <v>0</v>
      </c>
      <c r="EM84" s="185">
        <f t="shared" si="312"/>
        <v>0</v>
      </c>
      <c r="EN84" s="185">
        <f t="shared" si="312"/>
        <v>0</v>
      </c>
      <c r="EO84" s="185">
        <f t="shared" si="312"/>
        <v>0</v>
      </c>
      <c r="EP84" s="185">
        <f t="shared" si="312"/>
        <v>0</v>
      </c>
      <c r="EQ84" s="185">
        <f t="shared" si="312"/>
        <v>0</v>
      </c>
      <c r="ER84" s="185">
        <f t="shared" si="312"/>
        <v>0</v>
      </c>
      <c r="ES84" s="185">
        <f t="shared" si="312"/>
        <v>0</v>
      </c>
      <c r="ET84" s="185">
        <f t="shared" si="312"/>
        <v>0</v>
      </c>
      <c r="EU84" s="185">
        <f t="shared" si="312"/>
        <v>0</v>
      </c>
      <c r="EV84" s="185">
        <f t="shared" si="312"/>
        <v>0</v>
      </c>
      <c r="EW84" s="171">
        <f t="shared" si="197"/>
        <v>0</v>
      </c>
      <c r="EX84" s="123" t="e">
        <f t="shared" si="198"/>
        <v>#DIV/0!</v>
      </c>
      <c r="FA84" s="219"/>
      <c r="FB84" s="220"/>
      <c r="FC84" s="220"/>
      <c r="FD84" s="220"/>
      <c r="FE84" s="220"/>
      <c r="FF84" s="220"/>
      <c r="FG84" s="220"/>
      <c r="FH84" s="220"/>
      <c r="FI84" s="220"/>
      <c r="FJ84" s="220"/>
      <c r="FK84" s="220"/>
      <c r="FL84" s="220"/>
      <c r="FM84" s="220"/>
      <c r="FN84" s="220"/>
      <c r="FO84" s="246"/>
      <c r="GI84" s="40" t="s">
        <v>383</v>
      </c>
      <c r="GJ84" s="41">
        <v>0</v>
      </c>
      <c r="GK84" s="42">
        <f t="shared" si="308"/>
        <v>0</v>
      </c>
      <c r="GL84" s="43">
        <f t="shared" si="309"/>
        <v>0</v>
      </c>
      <c r="GM84" s="44">
        <v>1</v>
      </c>
      <c r="GN84" s="343">
        <v>0</v>
      </c>
      <c r="GO84" s="8"/>
      <c r="GR84" s="145"/>
      <c r="GS84" s="145"/>
      <c r="GT84" s="147"/>
      <c r="GU84" s="145"/>
      <c r="GV84" s="148"/>
      <c r="GW84" s="145"/>
      <c r="GX84" s="148"/>
      <c r="GY84" s="145"/>
      <c r="GZ84" s="148"/>
      <c r="HA84" s="145"/>
      <c r="HB84" s="148"/>
      <c r="HC84" s="145"/>
      <c r="HD84" s="148"/>
      <c r="HE84" s="145"/>
      <c r="HF84" s="148"/>
      <c r="HG84" s="145"/>
      <c r="HH84" s="148"/>
      <c r="HI84" s="145"/>
      <c r="HJ84" s="148"/>
      <c r="HK84" s="145"/>
      <c r="HL84" s="148"/>
      <c r="HM84" s="145"/>
      <c r="HN84" s="148"/>
      <c r="HO84" s="145"/>
      <c r="HP84" s="148"/>
      <c r="HQ84" s="145"/>
      <c r="HR84" s="150"/>
    </row>
    <row r="85" spans="18:226" ht="14.4" customHeight="1" x14ac:dyDescent="0.3">
      <c r="R85" s="270">
        <f t="shared" si="268"/>
        <v>0</v>
      </c>
      <c r="S85" s="270">
        <f t="shared" si="269"/>
        <v>0</v>
      </c>
      <c r="T85" s="270">
        <f t="shared" si="270"/>
        <v>0</v>
      </c>
      <c r="U85" s="270">
        <f t="shared" si="271"/>
        <v>0</v>
      </c>
      <c r="V85" s="271" t="s">
        <v>609</v>
      </c>
      <c r="W85" s="160">
        <f t="shared" si="272"/>
        <v>0</v>
      </c>
      <c r="X85" s="272" t="e">
        <f t="shared" si="265"/>
        <v>#DIV/0!</v>
      </c>
      <c r="Y85" s="273"/>
      <c r="Z85" s="273"/>
      <c r="AA85" s="332">
        <v>0</v>
      </c>
      <c r="AB85" s="335">
        <v>0</v>
      </c>
      <c r="AC85" s="163"/>
      <c r="AM85" s="273" t="s">
        <v>235</v>
      </c>
      <c r="AN85" s="273" t="e">
        <f>SUM(AO85:AO101)</f>
        <v>#DIV/0!</v>
      </c>
      <c r="AO85" s="272" t="e">
        <f>$X$82</f>
        <v>#DIV/0!</v>
      </c>
      <c r="AP85" s="95" t="str">
        <f t="shared" si="275"/>
        <v>C27</v>
      </c>
      <c r="AQ85" s="292">
        <f>Tabla24[[#This Row],[Columna3]]/7</f>
        <v>0</v>
      </c>
      <c r="AR85" s="292">
        <f>Tabla24[[#This Row],[Columna4]]/4.2</f>
        <v>0</v>
      </c>
      <c r="AS85" s="292">
        <f t="shared" si="276"/>
        <v>0</v>
      </c>
      <c r="AT85" s="292">
        <f t="shared" si="277"/>
        <v>0</v>
      </c>
      <c r="AU85" s="292">
        <f t="shared" si="278"/>
        <v>0</v>
      </c>
      <c r="AV85" s="292">
        <f t="shared" si="279"/>
        <v>0</v>
      </c>
      <c r="AW85" s="292">
        <f t="shared" si="280"/>
        <v>0</v>
      </c>
      <c r="AX85" s="292">
        <f t="shared" si="281"/>
        <v>0</v>
      </c>
      <c r="AY85" s="292">
        <f t="shared" si="282"/>
        <v>0</v>
      </c>
      <c r="AZ85" s="292">
        <f t="shared" si="283"/>
        <v>0</v>
      </c>
      <c r="BA85" s="292">
        <f t="shared" si="284"/>
        <v>0</v>
      </c>
      <c r="BB85" s="292">
        <f t="shared" si="285"/>
        <v>0</v>
      </c>
      <c r="BC85" s="292">
        <f t="shared" si="286"/>
        <v>0</v>
      </c>
      <c r="BD85" s="292">
        <f t="shared" si="287"/>
        <v>0</v>
      </c>
      <c r="BE85" s="292">
        <f t="shared" si="288"/>
        <v>0</v>
      </c>
      <c r="BG85" s="273" t="s">
        <v>235</v>
      </c>
      <c r="BH85" s="273" t="e">
        <f>SUM(BI85:BI101)</f>
        <v>#DIV/0!</v>
      </c>
      <c r="BI85" s="272" t="e">
        <f>$X$82</f>
        <v>#DIV/0!</v>
      </c>
      <c r="BJ85" s="95" t="str">
        <f>Tabla24[[#This Row],[Columna1]]</f>
        <v>C27</v>
      </c>
      <c r="BK85" s="292">
        <f>Tabla2410[[#This Row],[Columna3]]/7</f>
        <v>0</v>
      </c>
      <c r="BL85" s="292">
        <f>Tabla2410[[#This Row],[Columna4]]/4.2</f>
        <v>0</v>
      </c>
      <c r="BM85" s="292">
        <f>Tabla24[[#This Row],[Columna16]]</f>
        <v>0</v>
      </c>
      <c r="BN85" s="292" t="e">
        <f>(Tabla2410[[#This Row],[Columna4]]*BN$56/$BE$56)*$BM$55</f>
        <v>#DIV/0!</v>
      </c>
      <c r="BO85" s="292" t="e">
        <f>(Tabla2410[[#This Row],[Columna4]]*BO$56/$BE$56)*$BM$55</f>
        <v>#DIV/0!</v>
      </c>
      <c r="BP85" s="292" t="e">
        <f>(Tabla2410[[#This Row],[Columna4]]*BP$56/$BE$56)*$BM$55</f>
        <v>#DIV/0!</v>
      </c>
      <c r="BQ85" s="292" t="e">
        <f>(Tabla2410[[#This Row],[Columna4]]*BQ$56/$BE$56)*$BM$55</f>
        <v>#DIV/0!</v>
      </c>
      <c r="BR85" s="292" t="e">
        <f>(Tabla2410[[#This Row],[Columna4]]*BR$56/$BE$56)*$BM$55</f>
        <v>#DIV/0!</v>
      </c>
      <c r="BS85" s="292" t="e">
        <f>(Tabla2410[[#This Row],[Columna4]]*BS$56/$BE$56)*$BM$55</f>
        <v>#DIV/0!</v>
      </c>
      <c r="BT85" s="292" t="e">
        <f>(Tabla2410[[#This Row],[Columna4]]*BT$56/$BE$56)*$BM$55</f>
        <v>#DIV/0!</v>
      </c>
      <c r="BU85" s="292" t="e">
        <f>(Tabla2410[[#This Row],[Columna4]]*BU$56/$BE$56)*$BM$55</f>
        <v>#DIV/0!</v>
      </c>
      <c r="BV85" s="292" t="e">
        <f>(Tabla2410[[#This Row],[Columna4]]*BV$56/$BE$56)*$BM$55</f>
        <v>#DIV/0!</v>
      </c>
      <c r="BW85" s="292" t="e">
        <f>(Tabla2410[[#This Row],[Columna4]]*BW$56/$BE$56)*$BM$55</f>
        <v>#DIV/0!</v>
      </c>
      <c r="BX85" s="292" t="e">
        <f>(Tabla2410[[#This Row],[Columna4]]*BX$56/$BE$56)*$BM$55</f>
        <v>#DIV/0!</v>
      </c>
      <c r="BY85" s="292" t="e">
        <f>(Tabla2410[[#This Row],[Columna4]]*BY$56/$BE$56)*$BM$55</f>
        <v>#DIV/0!</v>
      </c>
      <c r="CA85" s="273" t="s">
        <v>235</v>
      </c>
      <c r="CB85" s="273" t="e">
        <f>SUM(CC85:CC101)</f>
        <v>#DIV/0!</v>
      </c>
      <c r="CC85" s="272" t="e">
        <f>$X$82</f>
        <v>#DIV/0!</v>
      </c>
      <c r="CD85" s="95" t="str">
        <f>Tabla24[[#This Row],[Columna1]]</f>
        <v>C27</v>
      </c>
      <c r="CE85" s="292" t="e">
        <f>Tabla24105[[#This Row],[Columna3]]/7</f>
        <v>#DIV/0!</v>
      </c>
      <c r="CF85" s="292" t="e">
        <f>Tabla24105[[#This Row],[Columna4]]/4.2</f>
        <v>#DIV/0!</v>
      </c>
      <c r="CG85" s="292" t="e">
        <f>Tabla2410[[#This Row],[Columna16]]</f>
        <v>#DIV/0!</v>
      </c>
      <c r="CH85" s="292" t="e">
        <f>(Tabla24105[[#This Row],[Columna4]]*CH$56/$BY$56)*$CG$55</f>
        <v>#DIV/0!</v>
      </c>
      <c r="CI85" s="292" t="e">
        <f>(Tabla24105[[#This Row],[Columna4]]*CI$56/$BY$56)*$CG$55</f>
        <v>#DIV/0!</v>
      </c>
      <c r="CJ85" s="292" t="e">
        <f>(Tabla24105[[#This Row],[Columna4]]*CJ$56/$BY$56)*$CG$55</f>
        <v>#DIV/0!</v>
      </c>
      <c r="CK85" s="292" t="e">
        <f>(Tabla24105[[#This Row],[Columna4]]*CK$56/$BY$56)*$CG$55</f>
        <v>#DIV/0!</v>
      </c>
      <c r="CL85" s="292" t="e">
        <f>(Tabla24105[[#This Row],[Columna4]]*CL$56/$BY$56)*$CG$55</f>
        <v>#DIV/0!</v>
      </c>
      <c r="CM85" s="292" t="e">
        <f>(Tabla24105[[#This Row],[Columna4]]*CM$56/$BY$56)*$CG$55</f>
        <v>#DIV/0!</v>
      </c>
      <c r="CN85" s="292" t="e">
        <f>(Tabla24105[[#This Row],[Columna4]]*CN$56/$BY$56)*$CG$55</f>
        <v>#DIV/0!</v>
      </c>
      <c r="CO85" s="292" t="e">
        <f>(Tabla24105[[#This Row],[Columna4]]*CO$56/$BY$56)*$CG$55</f>
        <v>#DIV/0!</v>
      </c>
      <c r="CP85" s="292" t="e">
        <f>(Tabla24105[[#This Row],[Columna4]]*CP$56/$BY$56)*$CG$55</f>
        <v>#DIV/0!</v>
      </c>
      <c r="CQ85" s="292" t="e">
        <f>(Tabla24105[[#This Row],[Columna4]]*CQ$56/$BY$56)*$CG$55</f>
        <v>#DIV/0!</v>
      </c>
      <c r="CR85" s="292" t="e">
        <f>(Tabla24105[[#This Row],[Columna4]]*CR$56/$BY$56)*$CG$55</f>
        <v>#DIV/0!</v>
      </c>
      <c r="CS85" s="292" t="e">
        <f>(Tabla24105[[#This Row],[Columna4]]*CS$56/$BY$56)*$CG$55</f>
        <v>#DIV/0!</v>
      </c>
      <c r="CU85" s="273" t="s">
        <v>235</v>
      </c>
      <c r="CV85" s="273" t="e">
        <f>SUM(CW85:CW101)</f>
        <v>#DIV/0!</v>
      </c>
      <c r="CW85" s="272" t="e">
        <f>$X$82</f>
        <v>#DIV/0!</v>
      </c>
      <c r="CX85" s="95" t="str">
        <f>Tabla24[[#This Row],[Columna1]]</f>
        <v>C27</v>
      </c>
      <c r="CY85" s="292" t="e">
        <f>Tabla241057[[#This Row],[Columna3]]/7</f>
        <v>#DIV/0!</v>
      </c>
      <c r="CZ85" s="292" t="e">
        <f>Tabla241057[[#This Row],[Columna4]]/4.2</f>
        <v>#DIV/0!</v>
      </c>
      <c r="DA85" s="292" t="e">
        <f>Tabla24105[[#This Row],[Columna16]]</f>
        <v>#DIV/0!</v>
      </c>
      <c r="DB85" s="292" t="e">
        <f>(Tabla241057[[#This Row],[Columna4]]*DB$56/$CS$56)*$DA$55</f>
        <v>#DIV/0!</v>
      </c>
      <c r="DC85" s="292" t="e">
        <f>(Tabla241057[[#This Row],[Columna4]]*DC$56/$CS$56)*$DA$55</f>
        <v>#DIV/0!</v>
      </c>
      <c r="DD85" s="292" t="e">
        <f>(Tabla241057[[#This Row],[Columna4]]*DD$56/$CS$56)*$DA$55</f>
        <v>#DIV/0!</v>
      </c>
      <c r="DE85" s="292" t="e">
        <f>(Tabla241057[[#This Row],[Columna4]]*DE$56/$CS$56)*$DA$55</f>
        <v>#DIV/0!</v>
      </c>
      <c r="DF85" s="292" t="e">
        <f>(Tabla241057[[#This Row],[Columna4]]*DF$56/$CS$56)*$DA$55</f>
        <v>#DIV/0!</v>
      </c>
      <c r="DG85" s="292" t="e">
        <f>(Tabla241057[[#This Row],[Columna4]]*DG$56/$CS$56)*$DA$55</f>
        <v>#DIV/0!</v>
      </c>
      <c r="DH85" s="292" t="e">
        <f>(Tabla241057[[#This Row],[Columna4]]*DH$56/$CS$56)*$DA$55</f>
        <v>#DIV/0!</v>
      </c>
      <c r="DI85" s="292" t="e">
        <f>(Tabla241057[[#This Row],[Columna4]]*DI$56/$CS$56)*$DA$55</f>
        <v>#DIV/0!</v>
      </c>
      <c r="DJ85" s="292" t="e">
        <f>(Tabla241057[[#This Row],[Columna4]]*DJ$56/$CS$56)*$DA$55</f>
        <v>#DIV/0!</v>
      </c>
      <c r="DK85" s="292" t="e">
        <f>(Tabla241057[[#This Row],[Columna4]]*DK$56/$CS$56)*$DA$55</f>
        <v>#DIV/0!</v>
      </c>
      <c r="DL85" s="292" t="e">
        <f>(Tabla241057[[#This Row],[Columna4]]*DL$56/$CS$56)*$DA$55</f>
        <v>#DIV/0!</v>
      </c>
      <c r="DM85" s="292" t="e">
        <f>(Tabla241057[[#This Row],[Columna4]]*DM$56/$CS$56)*$DA$55</f>
        <v>#DIV/0!</v>
      </c>
      <c r="DO85" s="273" t="s">
        <v>235</v>
      </c>
      <c r="DP85" s="273" t="e">
        <f>SUM(DQ85:DQ101)</f>
        <v>#DIV/0!</v>
      </c>
      <c r="DQ85" s="272" t="e">
        <f>$X$82</f>
        <v>#DIV/0!</v>
      </c>
      <c r="DR85" s="95" t="str">
        <f>Tabla24[[#This Row],[Columna1]]</f>
        <v>C27</v>
      </c>
      <c r="DS85" s="292" t="e">
        <f>Tabla24105711[[#This Row],[Columna3]]/7</f>
        <v>#DIV/0!</v>
      </c>
      <c r="DT85" s="292" t="e">
        <f>Tabla24105711[[#This Row],[Columna4]]/4.2</f>
        <v>#DIV/0!</v>
      </c>
      <c r="DU85" s="292" t="e">
        <f>Tabla241057[[#This Row],[Columna16]]</f>
        <v>#DIV/0!</v>
      </c>
      <c r="DV85" s="292" t="e">
        <f>(Tabla24105711[[#This Row],[Columna4]]*DV$56/$DM$56)*$DU$55</f>
        <v>#DIV/0!</v>
      </c>
      <c r="DW85" s="292" t="e">
        <f>(Tabla24105711[[#This Row],[Columna4]]*DW$56/$DM$56)*$DU$55</f>
        <v>#DIV/0!</v>
      </c>
      <c r="DX85" s="292" t="e">
        <f>(Tabla24105711[[#This Row],[Columna4]]*DX$56/$DM$56)*$DU$55</f>
        <v>#DIV/0!</v>
      </c>
      <c r="DY85" s="292" t="e">
        <f>(Tabla24105711[[#This Row],[Columna4]]*DY$56/$DM$56)*$DU$55</f>
        <v>#DIV/0!</v>
      </c>
      <c r="DZ85" s="292" t="e">
        <f>(Tabla24105711[[#This Row],[Columna4]]*DZ$56/$DM$56)*$DU$55</f>
        <v>#DIV/0!</v>
      </c>
      <c r="EA85" s="292" t="e">
        <f>(Tabla24105711[[#This Row],[Columna4]]*EA$56/$DM$56)*$DU$55</f>
        <v>#DIV/0!</v>
      </c>
      <c r="EB85" s="292" t="e">
        <f>(Tabla24105711[[#This Row],[Columna4]]*EB$56/$DM$56)*$DU$55</f>
        <v>#DIV/0!</v>
      </c>
      <c r="EC85" s="292" t="e">
        <f>(Tabla24105711[[#This Row],[Columna4]]*EC$56/$DM$56)*$DU$55</f>
        <v>#DIV/0!</v>
      </c>
      <c r="ED85" s="292" t="e">
        <f>(Tabla24105711[[#This Row],[Columna4]]*ED$56/$DM$56)*$DU$55</f>
        <v>#DIV/0!</v>
      </c>
      <c r="EE85" s="292" t="e">
        <f>(Tabla24105711[[#This Row],[Columna4]]*EE$56/$DM$56)*$DU$55</f>
        <v>#DIV/0!</v>
      </c>
      <c r="EF85" s="292" t="e">
        <f>(Tabla24105711[[#This Row],[Columna4]]*EF$56/$DM$56)*$DU$55</f>
        <v>#DIV/0!</v>
      </c>
      <c r="EG85" s="292" t="e">
        <f>(Tabla24105711[[#This Row],[Columna4]]*EG$56/$DM$56)*$DU$55</f>
        <v>#DIV/0!</v>
      </c>
      <c r="EI85" s="255" t="s">
        <v>384</v>
      </c>
      <c r="EJ85" s="257" t="s">
        <v>385</v>
      </c>
      <c r="EK85" s="258">
        <f t="shared" ref="EK85:EV91" si="313">+EK260/EK$376</f>
        <v>0</v>
      </c>
      <c r="EL85" s="258">
        <f t="shared" si="313"/>
        <v>0</v>
      </c>
      <c r="EM85" s="258">
        <f t="shared" si="313"/>
        <v>0</v>
      </c>
      <c r="EN85" s="258">
        <f t="shared" si="313"/>
        <v>0</v>
      </c>
      <c r="EO85" s="258">
        <f t="shared" si="313"/>
        <v>0</v>
      </c>
      <c r="EP85" s="258">
        <f t="shared" si="313"/>
        <v>0</v>
      </c>
      <c r="EQ85" s="258">
        <f t="shared" si="313"/>
        <v>0</v>
      </c>
      <c r="ER85" s="258">
        <f t="shared" si="313"/>
        <v>0</v>
      </c>
      <c r="ES85" s="258">
        <f t="shared" si="313"/>
        <v>0</v>
      </c>
      <c r="ET85" s="258">
        <f t="shared" si="313"/>
        <v>0</v>
      </c>
      <c r="EU85" s="258">
        <f t="shared" si="313"/>
        <v>0</v>
      </c>
      <c r="EV85" s="258">
        <f t="shared" si="313"/>
        <v>0</v>
      </c>
      <c r="EW85" s="221">
        <f t="shared" si="197"/>
        <v>0</v>
      </c>
      <c r="EX85" s="123" t="e">
        <f t="shared" si="198"/>
        <v>#DIV/0!</v>
      </c>
      <c r="FA85" s="216" t="s">
        <v>285</v>
      </c>
      <c r="FB85" s="224">
        <f t="shared" ref="FB85:FM85" si="314">$GP$18</f>
        <v>-1.6666666666666666E-2</v>
      </c>
      <c r="FC85" s="224">
        <f t="shared" si="314"/>
        <v>-1.6666666666666666E-2</v>
      </c>
      <c r="FD85" s="224">
        <f t="shared" si="314"/>
        <v>-1.6666666666666666E-2</v>
      </c>
      <c r="FE85" s="224">
        <f t="shared" si="314"/>
        <v>-1.6666666666666666E-2</v>
      </c>
      <c r="FF85" s="224">
        <f t="shared" si="314"/>
        <v>-1.6666666666666666E-2</v>
      </c>
      <c r="FG85" s="224">
        <f t="shared" si="314"/>
        <v>-1.6666666666666666E-2</v>
      </c>
      <c r="FH85" s="224">
        <f t="shared" si="314"/>
        <v>-1.6666666666666666E-2</v>
      </c>
      <c r="FI85" s="224">
        <f t="shared" si="314"/>
        <v>-1.6666666666666666E-2</v>
      </c>
      <c r="FJ85" s="224">
        <f t="shared" si="314"/>
        <v>-1.6666666666666666E-2</v>
      </c>
      <c r="FK85" s="224">
        <f t="shared" si="314"/>
        <v>-1.6666666666666666E-2</v>
      </c>
      <c r="FL85" s="224">
        <f t="shared" si="314"/>
        <v>-1.6666666666666666E-2</v>
      </c>
      <c r="FM85" s="224">
        <f t="shared" si="314"/>
        <v>-1.6666666666666666E-2</v>
      </c>
      <c r="FN85" s="171">
        <f t="shared" ref="FN85" si="315">SUM(FB85:FM85)</f>
        <v>-0.19999999999999998</v>
      </c>
      <c r="FO85" s="124" t="e">
        <f>FN85/$FN$6</f>
        <v>#DIV/0!</v>
      </c>
      <c r="GI85" s="40" t="s">
        <v>386</v>
      </c>
      <c r="GJ85" s="41">
        <v>0</v>
      </c>
      <c r="GK85" s="42">
        <f t="shared" si="308"/>
        <v>0</v>
      </c>
      <c r="GL85" s="43">
        <f t="shared" si="309"/>
        <v>0</v>
      </c>
      <c r="GM85" s="44">
        <v>1</v>
      </c>
      <c r="GN85" s="343">
        <v>0</v>
      </c>
      <c r="GO85" s="8"/>
      <c r="GR85" s="145"/>
      <c r="GS85" s="145"/>
      <c r="GT85" s="147"/>
      <c r="GU85" s="145"/>
      <c r="GV85" s="148"/>
      <c r="GW85" s="145"/>
      <c r="GX85" s="148"/>
      <c r="GY85" s="145"/>
      <c r="GZ85" s="148"/>
      <c r="HA85" s="145"/>
      <c r="HB85" s="148"/>
      <c r="HC85" s="145"/>
      <c r="HD85" s="148"/>
      <c r="HE85" s="145"/>
      <c r="HF85" s="148"/>
      <c r="HG85" s="145"/>
      <c r="HH85" s="148"/>
      <c r="HI85" s="145"/>
      <c r="HJ85" s="148"/>
      <c r="HK85" s="145"/>
      <c r="HL85" s="148"/>
      <c r="HM85" s="145"/>
      <c r="HN85" s="148"/>
      <c r="HO85" s="145"/>
      <c r="HP85" s="148"/>
      <c r="HQ85" s="145"/>
      <c r="HR85" s="150"/>
    </row>
    <row r="86" spans="18:226" ht="14.4" customHeight="1" x14ac:dyDescent="0.3">
      <c r="R86" s="270">
        <f t="shared" si="268"/>
        <v>0</v>
      </c>
      <c r="S86" s="270">
        <f t="shared" si="269"/>
        <v>0</v>
      </c>
      <c r="T86" s="270">
        <f t="shared" si="270"/>
        <v>0</v>
      </c>
      <c r="U86" s="270">
        <f t="shared" si="271"/>
        <v>0</v>
      </c>
      <c r="V86" s="271" t="s">
        <v>610</v>
      </c>
      <c r="W86" s="160">
        <f t="shared" si="272"/>
        <v>0</v>
      </c>
      <c r="X86" s="272" t="e">
        <f t="shared" si="265"/>
        <v>#DIV/0!</v>
      </c>
      <c r="Y86" s="273"/>
      <c r="Z86" s="273"/>
      <c r="AA86" s="332">
        <v>0</v>
      </c>
      <c r="AB86" s="335">
        <v>0</v>
      </c>
      <c r="AC86" s="163"/>
      <c r="AM86" s="273"/>
      <c r="AN86" s="273"/>
      <c r="AO86" s="272" t="e">
        <f>$X$83</f>
        <v>#DIV/0!</v>
      </c>
      <c r="AP86" s="95" t="str">
        <f t="shared" si="275"/>
        <v>C28</v>
      </c>
      <c r="AQ86" s="292">
        <f>Tabla24[[#This Row],[Columna3]]/7</f>
        <v>0</v>
      </c>
      <c r="AR86" s="292">
        <f>Tabla24[[#This Row],[Columna4]]/4.2</f>
        <v>0</v>
      </c>
      <c r="AS86" s="292">
        <f t="shared" si="276"/>
        <v>0</v>
      </c>
      <c r="AT86" s="292">
        <f t="shared" si="277"/>
        <v>0</v>
      </c>
      <c r="AU86" s="292">
        <f t="shared" si="278"/>
        <v>0</v>
      </c>
      <c r="AV86" s="292">
        <f t="shared" si="279"/>
        <v>0</v>
      </c>
      <c r="AW86" s="292">
        <f t="shared" si="280"/>
        <v>0</v>
      </c>
      <c r="AX86" s="292">
        <f t="shared" si="281"/>
        <v>0</v>
      </c>
      <c r="AY86" s="292">
        <f t="shared" si="282"/>
        <v>0</v>
      </c>
      <c r="AZ86" s="292">
        <f t="shared" si="283"/>
        <v>0</v>
      </c>
      <c r="BA86" s="292">
        <f t="shared" si="284"/>
        <v>0</v>
      </c>
      <c r="BB86" s="292">
        <f t="shared" si="285"/>
        <v>0</v>
      </c>
      <c r="BC86" s="292">
        <f t="shared" si="286"/>
        <v>0</v>
      </c>
      <c r="BD86" s="292">
        <f t="shared" si="287"/>
        <v>0</v>
      </c>
      <c r="BE86" s="292">
        <f t="shared" si="288"/>
        <v>0</v>
      </c>
      <c r="BG86" s="273"/>
      <c r="BH86" s="273"/>
      <c r="BI86" s="272" t="e">
        <f>$X$83</f>
        <v>#DIV/0!</v>
      </c>
      <c r="BJ86" s="95" t="str">
        <f>Tabla24[[#This Row],[Columna1]]</f>
        <v>C28</v>
      </c>
      <c r="BK86" s="292">
        <f>Tabla2410[[#This Row],[Columna3]]/7</f>
        <v>0</v>
      </c>
      <c r="BL86" s="292">
        <f>Tabla2410[[#This Row],[Columna4]]/4.2</f>
        <v>0</v>
      </c>
      <c r="BM86" s="292">
        <f>Tabla24[[#This Row],[Columna16]]</f>
        <v>0</v>
      </c>
      <c r="BN86" s="292" t="e">
        <f>(Tabla2410[[#This Row],[Columna4]]*BN$56/$BE$56)*$BM$55</f>
        <v>#DIV/0!</v>
      </c>
      <c r="BO86" s="292" t="e">
        <f>(Tabla2410[[#This Row],[Columna4]]*BO$56/$BE$56)*$BM$55</f>
        <v>#DIV/0!</v>
      </c>
      <c r="BP86" s="292" t="e">
        <f>(Tabla2410[[#This Row],[Columna4]]*BP$56/$BE$56)*$BM$55</f>
        <v>#DIV/0!</v>
      </c>
      <c r="BQ86" s="292" t="e">
        <f>(Tabla2410[[#This Row],[Columna4]]*BQ$56/$BE$56)*$BM$55</f>
        <v>#DIV/0!</v>
      </c>
      <c r="BR86" s="292" t="e">
        <f>(Tabla2410[[#This Row],[Columna4]]*BR$56/$BE$56)*$BM$55</f>
        <v>#DIV/0!</v>
      </c>
      <c r="BS86" s="292" t="e">
        <f>(Tabla2410[[#This Row],[Columna4]]*BS$56/$BE$56)*$BM$55</f>
        <v>#DIV/0!</v>
      </c>
      <c r="BT86" s="292" t="e">
        <f>(Tabla2410[[#This Row],[Columna4]]*BT$56/$BE$56)*$BM$55</f>
        <v>#DIV/0!</v>
      </c>
      <c r="BU86" s="292" t="e">
        <f>(Tabla2410[[#This Row],[Columna4]]*BU$56/$BE$56)*$BM$55</f>
        <v>#DIV/0!</v>
      </c>
      <c r="BV86" s="292" t="e">
        <f>(Tabla2410[[#This Row],[Columna4]]*BV$56/$BE$56)*$BM$55</f>
        <v>#DIV/0!</v>
      </c>
      <c r="BW86" s="292" t="e">
        <f>(Tabla2410[[#This Row],[Columna4]]*BW$56/$BE$56)*$BM$55</f>
        <v>#DIV/0!</v>
      </c>
      <c r="BX86" s="292" t="e">
        <f>(Tabla2410[[#This Row],[Columna4]]*BX$56/$BE$56)*$BM$55</f>
        <v>#DIV/0!</v>
      </c>
      <c r="BY86" s="292" t="e">
        <f>(Tabla2410[[#This Row],[Columna4]]*BY$56/$BE$56)*$BM$55</f>
        <v>#DIV/0!</v>
      </c>
      <c r="CA86" s="273"/>
      <c r="CB86" s="273"/>
      <c r="CC86" s="272" t="e">
        <f>$X$83</f>
        <v>#DIV/0!</v>
      </c>
      <c r="CD86" s="95" t="str">
        <f>Tabla24[[#This Row],[Columna1]]</f>
        <v>C28</v>
      </c>
      <c r="CE86" s="292" t="e">
        <f>Tabla24105[[#This Row],[Columna3]]/7</f>
        <v>#DIV/0!</v>
      </c>
      <c r="CF86" s="292" t="e">
        <f>Tabla24105[[#This Row],[Columna4]]/4.2</f>
        <v>#DIV/0!</v>
      </c>
      <c r="CG86" s="292" t="e">
        <f>Tabla2410[[#This Row],[Columna16]]</f>
        <v>#DIV/0!</v>
      </c>
      <c r="CH86" s="292" t="e">
        <f>(Tabla24105[[#This Row],[Columna4]]*CH$56/$BY$56)*$CG$55</f>
        <v>#DIV/0!</v>
      </c>
      <c r="CI86" s="292" t="e">
        <f>(Tabla24105[[#This Row],[Columna4]]*CI$56/$BY$56)*$CG$55</f>
        <v>#DIV/0!</v>
      </c>
      <c r="CJ86" s="292" t="e">
        <f>(Tabla24105[[#This Row],[Columna4]]*CJ$56/$BY$56)*$CG$55</f>
        <v>#DIV/0!</v>
      </c>
      <c r="CK86" s="292" t="e">
        <f>(Tabla24105[[#This Row],[Columna4]]*CK$56/$BY$56)*$CG$55</f>
        <v>#DIV/0!</v>
      </c>
      <c r="CL86" s="292" t="e">
        <f>(Tabla24105[[#This Row],[Columna4]]*CL$56/$BY$56)*$CG$55</f>
        <v>#DIV/0!</v>
      </c>
      <c r="CM86" s="292" t="e">
        <f>(Tabla24105[[#This Row],[Columna4]]*CM$56/$BY$56)*$CG$55</f>
        <v>#DIV/0!</v>
      </c>
      <c r="CN86" s="292" t="e">
        <f>(Tabla24105[[#This Row],[Columna4]]*CN$56/$BY$56)*$CG$55</f>
        <v>#DIV/0!</v>
      </c>
      <c r="CO86" s="292" t="e">
        <f>(Tabla24105[[#This Row],[Columna4]]*CO$56/$BY$56)*$CG$55</f>
        <v>#DIV/0!</v>
      </c>
      <c r="CP86" s="292" t="e">
        <f>(Tabla24105[[#This Row],[Columna4]]*CP$56/$BY$56)*$CG$55</f>
        <v>#DIV/0!</v>
      </c>
      <c r="CQ86" s="292" t="e">
        <f>(Tabla24105[[#This Row],[Columna4]]*CQ$56/$BY$56)*$CG$55</f>
        <v>#DIV/0!</v>
      </c>
      <c r="CR86" s="292" t="e">
        <f>(Tabla24105[[#This Row],[Columna4]]*CR$56/$BY$56)*$CG$55</f>
        <v>#DIV/0!</v>
      </c>
      <c r="CS86" s="292" t="e">
        <f>(Tabla24105[[#This Row],[Columna4]]*CS$56/$BY$56)*$CG$55</f>
        <v>#DIV/0!</v>
      </c>
      <c r="CU86" s="273"/>
      <c r="CV86" s="273"/>
      <c r="CW86" s="272" t="e">
        <f>$X$83</f>
        <v>#DIV/0!</v>
      </c>
      <c r="CX86" s="95" t="str">
        <f>Tabla24[[#This Row],[Columna1]]</f>
        <v>C28</v>
      </c>
      <c r="CY86" s="292" t="e">
        <f>Tabla241057[[#This Row],[Columna3]]/7</f>
        <v>#DIV/0!</v>
      </c>
      <c r="CZ86" s="292" t="e">
        <f>Tabla241057[[#This Row],[Columna4]]/4.2</f>
        <v>#DIV/0!</v>
      </c>
      <c r="DA86" s="292" t="e">
        <f>Tabla24105[[#This Row],[Columna16]]</f>
        <v>#DIV/0!</v>
      </c>
      <c r="DB86" s="292" t="e">
        <f>(Tabla241057[[#This Row],[Columna4]]*DB$56/$CS$56)*$DA$55</f>
        <v>#DIV/0!</v>
      </c>
      <c r="DC86" s="292" t="e">
        <f>(Tabla241057[[#This Row],[Columna4]]*DC$56/$CS$56)*$DA$55</f>
        <v>#DIV/0!</v>
      </c>
      <c r="DD86" s="292" t="e">
        <f>(Tabla241057[[#This Row],[Columna4]]*DD$56/$CS$56)*$DA$55</f>
        <v>#DIV/0!</v>
      </c>
      <c r="DE86" s="292" t="e">
        <f>(Tabla241057[[#This Row],[Columna4]]*DE$56/$CS$56)*$DA$55</f>
        <v>#DIV/0!</v>
      </c>
      <c r="DF86" s="292" t="e">
        <f>(Tabla241057[[#This Row],[Columna4]]*DF$56/$CS$56)*$DA$55</f>
        <v>#DIV/0!</v>
      </c>
      <c r="DG86" s="292" t="e">
        <f>(Tabla241057[[#This Row],[Columna4]]*DG$56/$CS$56)*$DA$55</f>
        <v>#DIV/0!</v>
      </c>
      <c r="DH86" s="292" t="e">
        <f>(Tabla241057[[#This Row],[Columna4]]*DH$56/$CS$56)*$DA$55</f>
        <v>#DIV/0!</v>
      </c>
      <c r="DI86" s="292" t="e">
        <f>(Tabla241057[[#This Row],[Columna4]]*DI$56/$CS$56)*$DA$55</f>
        <v>#DIV/0!</v>
      </c>
      <c r="DJ86" s="292" t="e">
        <f>(Tabla241057[[#This Row],[Columna4]]*DJ$56/$CS$56)*$DA$55</f>
        <v>#DIV/0!</v>
      </c>
      <c r="DK86" s="292" t="e">
        <f>(Tabla241057[[#This Row],[Columna4]]*DK$56/$CS$56)*$DA$55</f>
        <v>#DIV/0!</v>
      </c>
      <c r="DL86" s="292" t="e">
        <f>(Tabla241057[[#This Row],[Columna4]]*DL$56/$CS$56)*$DA$55</f>
        <v>#DIV/0!</v>
      </c>
      <c r="DM86" s="292" t="e">
        <f>(Tabla241057[[#This Row],[Columna4]]*DM$56/$CS$56)*$DA$55</f>
        <v>#DIV/0!</v>
      </c>
      <c r="DO86" s="273"/>
      <c r="DP86" s="273"/>
      <c r="DQ86" s="272" t="e">
        <f>$X$83</f>
        <v>#DIV/0!</v>
      </c>
      <c r="DR86" s="95" t="str">
        <f>Tabla24[[#This Row],[Columna1]]</f>
        <v>C28</v>
      </c>
      <c r="DS86" s="292" t="e">
        <f>Tabla24105711[[#This Row],[Columna3]]/7</f>
        <v>#DIV/0!</v>
      </c>
      <c r="DT86" s="292" t="e">
        <f>Tabla24105711[[#This Row],[Columna4]]/4.2</f>
        <v>#DIV/0!</v>
      </c>
      <c r="DU86" s="292" t="e">
        <f>Tabla241057[[#This Row],[Columna16]]</f>
        <v>#DIV/0!</v>
      </c>
      <c r="DV86" s="292" t="e">
        <f>(Tabla24105711[[#This Row],[Columna4]]*DV$56/$DM$56)*$DU$55</f>
        <v>#DIV/0!</v>
      </c>
      <c r="DW86" s="292" t="e">
        <f>(Tabla24105711[[#This Row],[Columna4]]*DW$56/$DM$56)*$DU$55</f>
        <v>#DIV/0!</v>
      </c>
      <c r="DX86" s="292" t="e">
        <f>(Tabla24105711[[#This Row],[Columna4]]*DX$56/$DM$56)*$DU$55</f>
        <v>#DIV/0!</v>
      </c>
      <c r="DY86" s="292" t="e">
        <f>(Tabla24105711[[#This Row],[Columna4]]*DY$56/$DM$56)*$DU$55</f>
        <v>#DIV/0!</v>
      </c>
      <c r="DZ86" s="292" t="e">
        <f>(Tabla24105711[[#This Row],[Columna4]]*DZ$56/$DM$56)*$DU$55</f>
        <v>#DIV/0!</v>
      </c>
      <c r="EA86" s="292" t="e">
        <f>(Tabla24105711[[#This Row],[Columna4]]*EA$56/$DM$56)*$DU$55</f>
        <v>#DIV/0!</v>
      </c>
      <c r="EB86" s="292" t="e">
        <f>(Tabla24105711[[#This Row],[Columna4]]*EB$56/$DM$56)*$DU$55</f>
        <v>#DIV/0!</v>
      </c>
      <c r="EC86" s="292" t="e">
        <f>(Tabla24105711[[#This Row],[Columna4]]*EC$56/$DM$56)*$DU$55</f>
        <v>#DIV/0!</v>
      </c>
      <c r="ED86" s="292" t="e">
        <f>(Tabla24105711[[#This Row],[Columna4]]*ED$56/$DM$56)*$DU$55</f>
        <v>#DIV/0!</v>
      </c>
      <c r="EE86" s="292" t="e">
        <f>(Tabla24105711[[#This Row],[Columna4]]*EE$56/$DM$56)*$DU$55</f>
        <v>#DIV/0!</v>
      </c>
      <c r="EF86" s="292" t="e">
        <f>(Tabla24105711[[#This Row],[Columna4]]*EF$56/$DM$56)*$DU$55</f>
        <v>#DIV/0!</v>
      </c>
      <c r="EG86" s="292" t="e">
        <f>(Tabla24105711[[#This Row],[Columna4]]*EG$56/$DM$56)*$DU$55</f>
        <v>#DIV/0!</v>
      </c>
      <c r="EI86" s="255" t="s">
        <v>387</v>
      </c>
      <c r="EJ86" s="257" t="s">
        <v>388</v>
      </c>
      <c r="EK86" s="258">
        <f t="shared" si="313"/>
        <v>0</v>
      </c>
      <c r="EL86" s="258">
        <f t="shared" si="313"/>
        <v>0</v>
      </c>
      <c r="EM86" s="258">
        <f t="shared" si="313"/>
        <v>0</v>
      </c>
      <c r="EN86" s="258">
        <f t="shared" si="313"/>
        <v>0</v>
      </c>
      <c r="EO86" s="258">
        <f t="shared" si="313"/>
        <v>0</v>
      </c>
      <c r="EP86" s="258">
        <f t="shared" si="313"/>
        <v>0</v>
      </c>
      <c r="EQ86" s="258">
        <f t="shared" si="313"/>
        <v>0</v>
      </c>
      <c r="ER86" s="258">
        <f t="shared" si="313"/>
        <v>0</v>
      </c>
      <c r="ES86" s="258">
        <f t="shared" si="313"/>
        <v>0</v>
      </c>
      <c r="ET86" s="258">
        <f t="shared" si="313"/>
        <v>0</v>
      </c>
      <c r="EU86" s="258">
        <f t="shared" si="313"/>
        <v>0</v>
      </c>
      <c r="EV86" s="258">
        <f t="shared" si="313"/>
        <v>0</v>
      </c>
      <c r="EW86" s="221">
        <f t="shared" si="197"/>
        <v>0</v>
      </c>
      <c r="EX86" s="123" t="e">
        <f t="shared" si="198"/>
        <v>#DIV/0!</v>
      </c>
      <c r="FC86" s="210"/>
      <c r="FD86" s="210"/>
      <c r="FE86" s="210"/>
      <c r="FF86" s="210"/>
      <c r="FG86" s="210"/>
      <c r="FH86" s="210"/>
      <c r="FI86" s="210"/>
      <c r="FJ86" s="210"/>
      <c r="FK86" s="210"/>
      <c r="FL86" s="210"/>
      <c r="FM86" s="210"/>
      <c r="FO86" s="124"/>
      <c r="GI86" s="40" t="s">
        <v>121</v>
      </c>
      <c r="GJ86" s="41">
        <v>0</v>
      </c>
      <c r="GK86" s="42">
        <f t="shared" si="308"/>
        <v>0</v>
      </c>
      <c r="GL86" s="43">
        <f t="shared" si="309"/>
        <v>0</v>
      </c>
      <c r="GM86" s="44">
        <v>1</v>
      </c>
      <c r="GN86" s="343">
        <v>0</v>
      </c>
      <c r="GR86" s="145"/>
      <c r="GS86" s="145"/>
      <c r="GT86" s="147"/>
      <c r="GU86" s="145"/>
      <c r="GV86" s="148"/>
      <c r="GW86" s="145"/>
      <c r="GX86" s="148"/>
      <c r="GY86" s="145"/>
      <c r="GZ86" s="148"/>
      <c r="HA86" s="145"/>
      <c r="HB86" s="148"/>
      <c r="HC86" s="145"/>
      <c r="HD86" s="148"/>
      <c r="HE86" s="145"/>
      <c r="HF86" s="148"/>
      <c r="HG86" s="145"/>
      <c r="HH86" s="148"/>
      <c r="HI86" s="145"/>
      <c r="HJ86" s="148"/>
      <c r="HK86" s="145"/>
      <c r="HL86" s="148"/>
      <c r="HM86" s="145"/>
      <c r="HN86" s="148"/>
      <c r="HO86" s="145"/>
      <c r="HP86" s="148"/>
      <c r="HQ86" s="145"/>
      <c r="HR86" s="150"/>
    </row>
    <row r="87" spans="18:226" ht="14.4" customHeight="1" x14ac:dyDescent="0.3">
      <c r="R87" s="270">
        <f t="shared" si="268"/>
        <v>0</v>
      </c>
      <c r="S87" s="270">
        <f t="shared" si="269"/>
        <v>0</v>
      </c>
      <c r="T87" s="270">
        <f t="shared" si="270"/>
        <v>0</v>
      </c>
      <c r="U87" s="270">
        <f t="shared" si="271"/>
        <v>0</v>
      </c>
      <c r="V87" s="271" t="s">
        <v>611</v>
      </c>
      <c r="W87" s="160">
        <f t="shared" si="272"/>
        <v>0</v>
      </c>
      <c r="X87" s="272" t="e">
        <f t="shared" si="265"/>
        <v>#DIV/0!</v>
      </c>
      <c r="Y87" s="273"/>
      <c r="Z87" s="273"/>
      <c r="AA87" s="332">
        <v>0</v>
      </c>
      <c r="AB87" s="335">
        <v>0</v>
      </c>
      <c r="AC87" s="163"/>
      <c r="AM87" s="273"/>
      <c r="AN87" s="273"/>
      <c r="AO87" s="272" t="e">
        <f>$X$84</f>
        <v>#DIV/0!</v>
      </c>
      <c r="AP87" s="95" t="str">
        <f t="shared" si="275"/>
        <v>C29</v>
      </c>
      <c r="AQ87" s="292">
        <f>Tabla24[[#This Row],[Columna3]]/7</f>
        <v>0</v>
      </c>
      <c r="AR87" s="292">
        <f>Tabla24[[#This Row],[Columna4]]/4.2</f>
        <v>0</v>
      </c>
      <c r="AS87" s="292">
        <f t="shared" si="276"/>
        <v>0</v>
      </c>
      <c r="AT87" s="292">
        <f t="shared" si="277"/>
        <v>0</v>
      </c>
      <c r="AU87" s="292">
        <f t="shared" si="278"/>
        <v>0</v>
      </c>
      <c r="AV87" s="292">
        <f t="shared" si="279"/>
        <v>0</v>
      </c>
      <c r="AW87" s="292">
        <f t="shared" si="280"/>
        <v>0</v>
      </c>
      <c r="AX87" s="292">
        <f t="shared" si="281"/>
        <v>0</v>
      </c>
      <c r="AY87" s="292">
        <f t="shared" si="282"/>
        <v>0</v>
      </c>
      <c r="AZ87" s="292">
        <f t="shared" si="283"/>
        <v>0</v>
      </c>
      <c r="BA87" s="292">
        <f t="shared" si="284"/>
        <v>0</v>
      </c>
      <c r="BB87" s="292">
        <f t="shared" si="285"/>
        <v>0</v>
      </c>
      <c r="BC87" s="292">
        <f t="shared" si="286"/>
        <v>0</v>
      </c>
      <c r="BD87" s="292">
        <f t="shared" si="287"/>
        <v>0</v>
      </c>
      <c r="BE87" s="292">
        <f t="shared" si="288"/>
        <v>0</v>
      </c>
      <c r="BG87" s="273"/>
      <c r="BH87" s="273"/>
      <c r="BI87" s="272" t="e">
        <f>$X$84</f>
        <v>#DIV/0!</v>
      </c>
      <c r="BJ87" s="95" t="str">
        <f>Tabla24[[#This Row],[Columna1]]</f>
        <v>C29</v>
      </c>
      <c r="BK87" s="292">
        <f>Tabla2410[[#This Row],[Columna3]]/7</f>
        <v>0</v>
      </c>
      <c r="BL87" s="292">
        <f>Tabla2410[[#This Row],[Columna4]]/4.2</f>
        <v>0</v>
      </c>
      <c r="BM87" s="292">
        <f>Tabla24[[#This Row],[Columna16]]</f>
        <v>0</v>
      </c>
      <c r="BN87" s="292" t="e">
        <f>(Tabla2410[[#This Row],[Columna4]]*BN$56/$BE$56)*$BM$55</f>
        <v>#DIV/0!</v>
      </c>
      <c r="BO87" s="292" t="e">
        <f>(Tabla2410[[#This Row],[Columna4]]*BO$56/$BE$56)*$BM$55</f>
        <v>#DIV/0!</v>
      </c>
      <c r="BP87" s="292" t="e">
        <f>(Tabla2410[[#This Row],[Columna4]]*BP$56/$BE$56)*$BM$55</f>
        <v>#DIV/0!</v>
      </c>
      <c r="BQ87" s="292" t="e">
        <f>(Tabla2410[[#This Row],[Columna4]]*BQ$56/$BE$56)*$BM$55</f>
        <v>#DIV/0!</v>
      </c>
      <c r="BR87" s="292" t="e">
        <f>(Tabla2410[[#This Row],[Columna4]]*BR$56/$BE$56)*$BM$55</f>
        <v>#DIV/0!</v>
      </c>
      <c r="BS87" s="292" t="e">
        <f>(Tabla2410[[#This Row],[Columna4]]*BS$56/$BE$56)*$BM$55</f>
        <v>#DIV/0!</v>
      </c>
      <c r="BT87" s="292" t="e">
        <f>(Tabla2410[[#This Row],[Columna4]]*BT$56/$BE$56)*$BM$55</f>
        <v>#DIV/0!</v>
      </c>
      <c r="BU87" s="292" t="e">
        <f>(Tabla2410[[#This Row],[Columna4]]*BU$56/$BE$56)*$BM$55</f>
        <v>#DIV/0!</v>
      </c>
      <c r="BV87" s="292" t="e">
        <f>(Tabla2410[[#This Row],[Columna4]]*BV$56/$BE$56)*$BM$55</f>
        <v>#DIV/0!</v>
      </c>
      <c r="BW87" s="292" t="e">
        <f>(Tabla2410[[#This Row],[Columna4]]*BW$56/$BE$56)*$BM$55</f>
        <v>#DIV/0!</v>
      </c>
      <c r="BX87" s="292" t="e">
        <f>(Tabla2410[[#This Row],[Columna4]]*BX$56/$BE$56)*$BM$55</f>
        <v>#DIV/0!</v>
      </c>
      <c r="BY87" s="292" t="e">
        <f>(Tabla2410[[#This Row],[Columna4]]*BY$56/$BE$56)*$BM$55</f>
        <v>#DIV/0!</v>
      </c>
      <c r="CA87" s="273"/>
      <c r="CB87" s="273"/>
      <c r="CC87" s="272" t="e">
        <f>$X$84</f>
        <v>#DIV/0!</v>
      </c>
      <c r="CD87" s="95" t="str">
        <f>Tabla24[[#This Row],[Columna1]]</f>
        <v>C29</v>
      </c>
      <c r="CE87" s="292" t="e">
        <f>Tabla24105[[#This Row],[Columna3]]/7</f>
        <v>#DIV/0!</v>
      </c>
      <c r="CF87" s="292" t="e">
        <f>Tabla24105[[#This Row],[Columna4]]/4.2</f>
        <v>#DIV/0!</v>
      </c>
      <c r="CG87" s="292" t="e">
        <f>Tabla2410[[#This Row],[Columna16]]</f>
        <v>#DIV/0!</v>
      </c>
      <c r="CH87" s="292" t="e">
        <f>(Tabla24105[[#This Row],[Columna4]]*CH$56/$BY$56)*$CG$55</f>
        <v>#DIV/0!</v>
      </c>
      <c r="CI87" s="292" t="e">
        <f>(Tabla24105[[#This Row],[Columna4]]*CI$56/$BY$56)*$CG$55</f>
        <v>#DIV/0!</v>
      </c>
      <c r="CJ87" s="292" t="e">
        <f>(Tabla24105[[#This Row],[Columna4]]*CJ$56/$BY$56)*$CG$55</f>
        <v>#DIV/0!</v>
      </c>
      <c r="CK87" s="292" t="e">
        <f>(Tabla24105[[#This Row],[Columna4]]*CK$56/$BY$56)*$CG$55</f>
        <v>#DIV/0!</v>
      </c>
      <c r="CL87" s="292" t="e">
        <f>(Tabla24105[[#This Row],[Columna4]]*CL$56/$BY$56)*$CG$55</f>
        <v>#DIV/0!</v>
      </c>
      <c r="CM87" s="292" t="e">
        <f>(Tabla24105[[#This Row],[Columna4]]*CM$56/$BY$56)*$CG$55</f>
        <v>#DIV/0!</v>
      </c>
      <c r="CN87" s="292" t="e">
        <f>(Tabla24105[[#This Row],[Columna4]]*CN$56/$BY$56)*$CG$55</f>
        <v>#DIV/0!</v>
      </c>
      <c r="CO87" s="292" t="e">
        <f>(Tabla24105[[#This Row],[Columna4]]*CO$56/$BY$56)*$CG$55</f>
        <v>#DIV/0!</v>
      </c>
      <c r="CP87" s="292" t="e">
        <f>(Tabla24105[[#This Row],[Columna4]]*CP$56/$BY$56)*$CG$55</f>
        <v>#DIV/0!</v>
      </c>
      <c r="CQ87" s="292" t="e">
        <f>(Tabla24105[[#This Row],[Columna4]]*CQ$56/$BY$56)*$CG$55</f>
        <v>#DIV/0!</v>
      </c>
      <c r="CR87" s="292" t="e">
        <f>(Tabla24105[[#This Row],[Columna4]]*CR$56/$BY$56)*$CG$55</f>
        <v>#DIV/0!</v>
      </c>
      <c r="CS87" s="292" t="e">
        <f>(Tabla24105[[#This Row],[Columna4]]*CS$56/$BY$56)*$CG$55</f>
        <v>#DIV/0!</v>
      </c>
      <c r="CU87" s="273"/>
      <c r="CV87" s="273"/>
      <c r="CW87" s="272" t="e">
        <f>$X$84</f>
        <v>#DIV/0!</v>
      </c>
      <c r="CX87" s="95" t="str">
        <f>Tabla24[[#This Row],[Columna1]]</f>
        <v>C29</v>
      </c>
      <c r="CY87" s="292" t="e">
        <f>Tabla241057[[#This Row],[Columna3]]/7</f>
        <v>#DIV/0!</v>
      </c>
      <c r="CZ87" s="292" t="e">
        <f>Tabla241057[[#This Row],[Columna4]]/4.2</f>
        <v>#DIV/0!</v>
      </c>
      <c r="DA87" s="292" t="e">
        <f>Tabla24105[[#This Row],[Columna16]]</f>
        <v>#DIV/0!</v>
      </c>
      <c r="DB87" s="292" t="e">
        <f>(Tabla241057[[#This Row],[Columna4]]*DB$56/$CS$56)*$DA$55</f>
        <v>#DIV/0!</v>
      </c>
      <c r="DC87" s="292" t="e">
        <f>(Tabla241057[[#This Row],[Columna4]]*DC$56/$CS$56)*$DA$55</f>
        <v>#DIV/0!</v>
      </c>
      <c r="DD87" s="292" t="e">
        <f>(Tabla241057[[#This Row],[Columna4]]*DD$56/$CS$56)*$DA$55</f>
        <v>#DIV/0!</v>
      </c>
      <c r="DE87" s="292" t="e">
        <f>(Tabla241057[[#This Row],[Columna4]]*DE$56/$CS$56)*$DA$55</f>
        <v>#DIV/0!</v>
      </c>
      <c r="DF87" s="292" t="e">
        <f>(Tabla241057[[#This Row],[Columna4]]*DF$56/$CS$56)*$DA$55</f>
        <v>#DIV/0!</v>
      </c>
      <c r="DG87" s="292" t="e">
        <f>(Tabla241057[[#This Row],[Columna4]]*DG$56/$CS$56)*$DA$55</f>
        <v>#DIV/0!</v>
      </c>
      <c r="DH87" s="292" t="e">
        <f>(Tabla241057[[#This Row],[Columna4]]*DH$56/$CS$56)*$DA$55</f>
        <v>#DIV/0!</v>
      </c>
      <c r="DI87" s="292" t="e">
        <f>(Tabla241057[[#This Row],[Columna4]]*DI$56/$CS$56)*$DA$55</f>
        <v>#DIV/0!</v>
      </c>
      <c r="DJ87" s="292" t="e">
        <f>(Tabla241057[[#This Row],[Columna4]]*DJ$56/$CS$56)*$DA$55</f>
        <v>#DIV/0!</v>
      </c>
      <c r="DK87" s="292" t="e">
        <f>(Tabla241057[[#This Row],[Columna4]]*DK$56/$CS$56)*$DA$55</f>
        <v>#DIV/0!</v>
      </c>
      <c r="DL87" s="292" t="e">
        <f>(Tabla241057[[#This Row],[Columna4]]*DL$56/$CS$56)*$DA$55</f>
        <v>#DIV/0!</v>
      </c>
      <c r="DM87" s="292" t="e">
        <f>(Tabla241057[[#This Row],[Columna4]]*DM$56/$CS$56)*$DA$55</f>
        <v>#DIV/0!</v>
      </c>
      <c r="DO87" s="273"/>
      <c r="DP87" s="273"/>
      <c r="DQ87" s="272" t="e">
        <f>$X$84</f>
        <v>#DIV/0!</v>
      </c>
      <c r="DR87" s="95" t="str">
        <f>Tabla24[[#This Row],[Columna1]]</f>
        <v>C29</v>
      </c>
      <c r="DS87" s="292" t="e">
        <f>Tabla24105711[[#This Row],[Columna3]]/7</f>
        <v>#DIV/0!</v>
      </c>
      <c r="DT87" s="292" t="e">
        <f>Tabla24105711[[#This Row],[Columna4]]/4.2</f>
        <v>#DIV/0!</v>
      </c>
      <c r="DU87" s="292" t="e">
        <f>Tabla241057[[#This Row],[Columna16]]</f>
        <v>#DIV/0!</v>
      </c>
      <c r="DV87" s="292" t="e">
        <f>(Tabla24105711[[#This Row],[Columna4]]*DV$56/$DM$56)*$DU$55</f>
        <v>#DIV/0!</v>
      </c>
      <c r="DW87" s="292" t="e">
        <f>(Tabla24105711[[#This Row],[Columna4]]*DW$56/$DM$56)*$DU$55</f>
        <v>#DIV/0!</v>
      </c>
      <c r="DX87" s="292" t="e">
        <f>(Tabla24105711[[#This Row],[Columna4]]*DX$56/$DM$56)*$DU$55</f>
        <v>#DIV/0!</v>
      </c>
      <c r="DY87" s="292" t="e">
        <f>(Tabla24105711[[#This Row],[Columna4]]*DY$56/$DM$56)*$DU$55</f>
        <v>#DIV/0!</v>
      </c>
      <c r="DZ87" s="292" t="e">
        <f>(Tabla24105711[[#This Row],[Columna4]]*DZ$56/$DM$56)*$DU$55</f>
        <v>#DIV/0!</v>
      </c>
      <c r="EA87" s="292" t="e">
        <f>(Tabla24105711[[#This Row],[Columna4]]*EA$56/$DM$56)*$DU$55</f>
        <v>#DIV/0!</v>
      </c>
      <c r="EB87" s="292" t="e">
        <f>(Tabla24105711[[#This Row],[Columna4]]*EB$56/$DM$56)*$DU$55</f>
        <v>#DIV/0!</v>
      </c>
      <c r="EC87" s="292" t="e">
        <f>(Tabla24105711[[#This Row],[Columna4]]*EC$56/$DM$56)*$DU$55</f>
        <v>#DIV/0!</v>
      </c>
      <c r="ED87" s="292" t="e">
        <f>(Tabla24105711[[#This Row],[Columna4]]*ED$56/$DM$56)*$DU$55</f>
        <v>#DIV/0!</v>
      </c>
      <c r="EE87" s="292" t="e">
        <f>(Tabla24105711[[#This Row],[Columna4]]*EE$56/$DM$56)*$DU$55</f>
        <v>#DIV/0!</v>
      </c>
      <c r="EF87" s="292" t="e">
        <f>(Tabla24105711[[#This Row],[Columna4]]*EF$56/$DM$56)*$DU$55</f>
        <v>#DIV/0!</v>
      </c>
      <c r="EG87" s="292" t="e">
        <f>(Tabla24105711[[#This Row],[Columna4]]*EG$56/$DM$56)*$DU$55</f>
        <v>#DIV/0!</v>
      </c>
      <c r="EI87" s="255" t="s">
        <v>389</v>
      </c>
      <c r="EJ87" s="257" t="s">
        <v>390</v>
      </c>
      <c r="EK87" s="258">
        <f t="shared" si="313"/>
        <v>0</v>
      </c>
      <c r="EL87" s="258">
        <f t="shared" si="313"/>
        <v>0</v>
      </c>
      <c r="EM87" s="258">
        <f t="shared" si="313"/>
        <v>0</v>
      </c>
      <c r="EN87" s="258">
        <f t="shared" si="313"/>
        <v>0</v>
      </c>
      <c r="EO87" s="258">
        <f t="shared" si="313"/>
        <v>0</v>
      </c>
      <c r="EP87" s="258">
        <f t="shared" si="313"/>
        <v>0</v>
      </c>
      <c r="EQ87" s="258">
        <f t="shared" si="313"/>
        <v>0</v>
      </c>
      <c r="ER87" s="258">
        <f t="shared" si="313"/>
        <v>0</v>
      </c>
      <c r="ES87" s="258">
        <f t="shared" si="313"/>
        <v>0</v>
      </c>
      <c r="ET87" s="258">
        <f t="shared" si="313"/>
        <v>0</v>
      </c>
      <c r="EU87" s="258">
        <f t="shared" si="313"/>
        <v>0</v>
      </c>
      <c r="EV87" s="258">
        <f t="shared" si="313"/>
        <v>0</v>
      </c>
      <c r="EW87" s="221">
        <f t="shared" si="197"/>
        <v>0</v>
      </c>
      <c r="EX87" s="123" t="e">
        <f t="shared" si="198"/>
        <v>#DIV/0!</v>
      </c>
      <c r="FA87" s="216" t="s">
        <v>180</v>
      </c>
      <c r="FB87" s="224" t="e">
        <f>MAX(FB70*1%,(FB83-FB85)*30%)</f>
        <v>#DIV/0!</v>
      </c>
      <c r="FC87" s="224" t="e">
        <f t="shared" ref="FC87:FM87" si="316">MAX(FC70*1%,(FC83-FC85)*30%)</f>
        <v>#DIV/0!</v>
      </c>
      <c r="FD87" s="224" t="e">
        <f t="shared" si="316"/>
        <v>#DIV/0!</v>
      </c>
      <c r="FE87" s="224" t="e">
        <f t="shared" si="316"/>
        <v>#DIV/0!</v>
      </c>
      <c r="FF87" s="224" t="e">
        <f t="shared" si="316"/>
        <v>#DIV/0!</v>
      </c>
      <c r="FG87" s="224" t="e">
        <f t="shared" si="316"/>
        <v>#DIV/0!</v>
      </c>
      <c r="FH87" s="224" t="e">
        <f t="shared" si="316"/>
        <v>#DIV/0!</v>
      </c>
      <c r="FI87" s="224" t="e">
        <f t="shared" si="316"/>
        <v>#DIV/0!</v>
      </c>
      <c r="FJ87" s="224" t="e">
        <f t="shared" si="316"/>
        <v>#DIV/0!</v>
      </c>
      <c r="FK87" s="224" t="e">
        <f t="shared" si="316"/>
        <v>#DIV/0!</v>
      </c>
      <c r="FL87" s="224" t="e">
        <f t="shared" si="316"/>
        <v>#DIV/0!</v>
      </c>
      <c r="FM87" s="224" t="e">
        <f t="shared" si="316"/>
        <v>#DIV/0!</v>
      </c>
      <c r="FN87" s="171" t="e">
        <f>SUM(FB87:FM87)</f>
        <v>#DIV/0!</v>
      </c>
      <c r="FO87" s="124" t="e">
        <f>FN87/$FN$6</f>
        <v>#DIV/0!</v>
      </c>
      <c r="GI87" s="76" t="s">
        <v>371</v>
      </c>
      <c r="GJ87" s="77"/>
      <c r="GK87" s="77"/>
      <c r="GL87" s="78"/>
      <c r="GM87" s="48">
        <f>GK81</f>
        <v>0</v>
      </c>
      <c r="GN87" s="7"/>
      <c r="GR87" s="145"/>
      <c r="GS87" s="145"/>
      <c r="GT87" s="147"/>
      <c r="GU87" s="145"/>
      <c r="GV87" s="148"/>
      <c r="GW87" s="145"/>
      <c r="GX87" s="148"/>
      <c r="GY87" s="145"/>
      <c r="GZ87" s="148"/>
      <c r="HA87" s="145"/>
      <c r="HB87" s="148"/>
      <c r="HC87" s="145"/>
      <c r="HD87" s="148"/>
      <c r="HE87" s="145"/>
      <c r="HF87" s="148"/>
      <c r="HG87" s="145"/>
      <c r="HH87" s="148"/>
      <c r="HI87" s="145"/>
      <c r="HJ87" s="148"/>
      <c r="HK87" s="145"/>
      <c r="HL87" s="148"/>
      <c r="HM87" s="145"/>
      <c r="HN87" s="148"/>
      <c r="HO87" s="145"/>
      <c r="HP87" s="148"/>
      <c r="HQ87" s="145"/>
      <c r="HR87" s="150"/>
    </row>
    <row r="88" spans="18:226" ht="14.4" customHeight="1" x14ac:dyDescent="0.3">
      <c r="R88" s="270">
        <f t="shared" si="268"/>
        <v>0</v>
      </c>
      <c r="S88" s="270">
        <f t="shared" si="269"/>
        <v>0</v>
      </c>
      <c r="T88" s="270">
        <f t="shared" si="270"/>
        <v>0</v>
      </c>
      <c r="U88" s="270">
        <f t="shared" si="271"/>
        <v>0</v>
      </c>
      <c r="V88" s="271" t="s">
        <v>612</v>
      </c>
      <c r="W88" s="160">
        <f t="shared" si="272"/>
        <v>0</v>
      </c>
      <c r="X88" s="272" t="e">
        <f t="shared" si="265"/>
        <v>#DIV/0!</v>
      </c>
      <c r="Y88" s="273"/>
      <c r="Z88" s="273"/>
      <c r="AA88" s="332">
        <v>0</v>
      </c>
      <c r="AB88" s="335">
        <v>0</v>
      </c>
      <c r="AC88" s="163"/>
      <c r="AM88" s="273"/>
      <c r="AN88" s="273"/>
      <c r="AO88" s="272" t="e">
        <f>$X$85</f>
        <v>#DIV/0!</v>
      </c>
      <c r="AP88" s="95" t="str">
        <f t="shared" si="275"/>
        <v>C30</v>
      </c>
      <c r="AQ88" s="292">
        <f>Tabla24[[#This Row],[Columna3]]/7</f>
        <v>0</v>
      </c>
      <c r="AR88" s="292">
        <f>Tabla24[[#This Row],[Columna4]]/4.2</f>
        <v>0</v>
      </c>
      <c r="AS88" s="292">
        <f t="shared" si="276"/>
        <v>0</v>
      </c>
      <c r="AT88" s="292">
        <f t="shared" si="277"/>
        <v>0</v>
      </c>
      <c r="AU88" s="292">
        <f t="shared" si="278"/>
        <v>0</v>
      </c>
      <c r="AV88" s="292">
        <f t="shared" si="279"/>
        <v>0</v>
      </c>
      <c r="AW88" s="292">
        <f t="shared" si="280"/>
        <v>0</v>
      </c>
      <c r="AX88" s="292">
        <f t="shared" si="281"/>
        <v>0</v>
      </c>
      <c r="AY88" s="292">
        <f t="shared" si="282"/>
        <v>0</v>
      </c>
      <c r="AZ88" s="292">
        <f t="shared" si="283"/>
        <v>0</v>
      </c>
      <c r="BA88" s="292">
        <f t="shared" si="284"/>
        <v>0</v>
      </c>
      <c r="BB88" s="292">
        <f t="shared" si="285"/>
        <v>0</v>
      </c>
      <c r="BC88" s="292">
        <f t="shared" si="286"/>
        <v>0</v>
      </c>
      <c r="BD88" s="292">
        <f t="shared" si="287"/>
        <v>0</v>
      </c>
      <c r="BE88" s="292">
        <f t="shared" si="288"/>
        <v>0</v>
      </c>
      <c r="BG88" s="273"/>
      <c r="BH88" s="273"/>
      <c r="BI88" s="272" t="e">
        <f>$X$85</f>
        <v>#DIV/0!</v>
      </c>
      <c r="BJ88" s="95" t="str">
        <f>Tabla24[[#This Row],[Columna1]]</f>
        <v>C30</v>
      </c>
      <c r="BK88" s="292">
        <f>Tabla2410[[#This Row],[Columna3]]/7</f>
        <v>0</v>
      </c>
      <c r="BL88" s="292">
        <f>Tabla2410[[#This Row],[Columna4]]/4.2</f>
        <v>0</v>
      </c>
      <c r="BM88" s="292">
        <f>Tabla24[[#This Row],[Columna16]]</f>
        <v>0</v>
      </c>
      <c r="BN88" s="292" t="e">
        <f>(Tabla2410[[#This Row],[Columna4]]*BN$56/$BE$56)*$BM$55</f>
        <v>#DIV/0!</v>
      </c>
      <c r="BO88" s="292" t="e">
        <f>(Tabla2410[[#This Row],[Columna4]]*BO$56/$BE$56)*$BM$55</f>
        <v>#DIV/0!</v>
      </c>
      <c r="BP88" s="292" t="e">
        <f>(Tabla2410[[#This Row],[Columna4]]*BP$56/$BE$56)*$BM$55</f>
        <v>#DIV/0!</v>
      </c>
      <c r="BQ88" s="292" t="e">
        <f>(Tabla2410[[#This Row],[Columna4]]*BQ$56/$BE$56)*$BM$55</f>
        <v>#DIV/0!</v>
      </c>
      <c r="BR88" s="292" t="e">
        <f>(Tabla2410[[#This Row],[Columna4]]*BR$56/$BE$56)*$BM$55</f>
        <v>#DIV/0!</v>
      </c>
      <c r="BS88" s="292" t="e">
        <f>(Tabla2410[[#This Row],[Columna4]]*BS$56/$BE$56)*$BM$55</f>
        <v>#DIV/0!</v>
      </c>
      <c r="BT88" s="292" t="e">
        <f>(Tabla2410[[#This Row],[Columna4]]*BT$56/$BE$56)*$BM$55</f>
        <v>#DIV/0!</v>
      </c>
      <c r="BU88" s="292" t="e">
        <f>(Tabla2410[[#This Row],[Columna4]]*BU$56/$BE$56)*$BM$55</f>
        <v>#DIV/0!</v>
      </c>
      <c r="BV88" s="292" t="e">
        <f>(Tabla2410[[#This Row],[Columna4]]*BV$56/$BE$56)*$BM$55</f>
        <v>#DIV/0!</v>
      </c>
      <c r="BW88" s="292" t="e">
        <f>(Tabla2410[[#This Row],[Columna4]]*BW$56/$BE$56)*$BM$55</f>
        <v>#DIV/0!</v>
      </c>
      <c r="BX88" s="292" t="e">
        <f>(Tabla2410[[#This Row],[Columna4]]*BX$56/$BE$56)*$BM$55</f>
        <v>#DIV/0!</v>
      </c>
      <c r="BY88" s="292" t="e">
        <f>(Tabla2410[[#This Row],[Columna4]]*BY$56/$BE$56)*$BM$55</f>
        <v>#DIV/0!</v>
      </c>
      <c r="CA88" s="273"/>
      <c r="CB88" s="273"/>
      <c r="CC88" s="272" t="e">
        <f>$X$85</f>
        <v>#DIV/0!</v>
      </c>
      <c r="CD88" s="95" t="str">
        <f>Tabla24[[#This Row],[Columna1]]</f>
        <v>C30</v>
      </c>
      <c r="CE88" s="292" t="e">
        <f>Tabla24105[[#This Row],[Columna3]]/7</f>
        <v>#DIV/0!</v>
      </c>
      <c r="CF88" s="292" t="e">
        <f>Tabla24105[[#This Row],[Columna4]]/4.2</f>
        <v>#DIV/0!</v>
      </c>
      <c r="CG88" s="292" t="e">
        <f>Tabla2410[[#This Row],[Columna16]]</f>
        <v>#DIV/0!</v>
      </c>
      <c r="CH88" s="292" t="e">
        <f>(Tabla24105[[#This Row],[Columna4]]*CH$56/$BY$56)*$CG$55</f>
        <v>#DIV/0!</v>
      </c>
      <c r="CI88" s="292" t="e">
        <f>(Tabla24105[[#This Row],[Columna4]]*CI$56/$BY$56)*$CG$55</f>
        <v>#DIV/0!</v>
      </c>
      <c r="CJ88" s="292" t="e">
        <f>(Tabla24105[[#This Row],[Columna4]]*CJ$56/$BY$56)*$CG$55</f>
        <v>#DIV/0!</v>
      </c>
      <c r="CK88" s="292" t="e">
        <f>(Tabla24105[[#This Row],[Columna4]]*CK$56/$BY$56)*$CG$55</f>
        <v>#DIV/0!</v>
      </c>
      <c r="CL88" s="292" t="e">
        <f>(Tabla24105[[#This Row],[Columna4]]*CL$56/$BY$56)*$CG$55</f>
        <v>#DIV/0!</v>
      </c>
      <c r="CM88" s="292" t="e">
        <f>(Tabla24105[[#This Row],[Columna4]]*CM$56/$BY$56)*$CG$55</f>
        <v>#DIV/0!</v>
      </c>
      <c r="CN88" s="292" t="e">
        <f>(Tabla24105[[#This Row],[Columna4]]*CN$56/$BY$56)*$CG$55</f>
        <v>#DIV/0!</v>
      </c>
      <c r="CO88" s="292" t="e">
        <f>(Tabla24105[[#This Row],[Columna4]]*CO$56/$BY$56)*$CG$55</f>
        <v>#DIV/0!</v>
      </c>
      <c r="CP88" s="292" t="e">
        <f>(Tabla24105[[#This Row],[Columna4]]*CP$56/$BY$56)*$CG$55</f>
        <v>#DIV/0!</v>
      </c>
      <c r="CQ88" s="292" t="e">
        <f>(Tabla24105[[#This Row],[Columna4]]*CQ$56/$BY$56)*$CG$55</f>
        <v>#DIV/0!</v>
      </c>
      <c r="CR88" s="292" t="e">
        <f>(Tabla24105[[#This Row],[Columna4]]*CR$56/$BY$56)*$CG$55</f>
        <v>#DIV/0!</v>
      </c>
      <c r="CS88" s="292" t="e">
        <f>(Tabla24105[[#This Row],[Columna4]]*CS$56/$BY$56)*$CG$55</f>
        <v>#DIV/0!</v>
      </c>
      <c r="CU88" s="273"/>
      <c r="CV88" s="273"/>
      <c r="CW88" s="272" t="e">
        <f>$X$85</f>
        <v>#DIV/0!</v>
      </c>
      <c r="CX88" s="95" t="str">
        <f>Tabla24[[#This Row],[Columna1]]</f>
        <v>C30</v>
      </c>
      <c r="CY88" s="292" t="e">
        <f>Tabla241057[[#This Row],[Columna3]]/7</f>
        <v>#DIV/0!</v>
      </c>
      <c r="CZ88" s="292" t="e">
        <f>Tabla241057[[#This Row],[Columna4]]/4.2</f>
        <v>#DIV/0!</v>
      </c>
      <c r="DA88" s="292" t="e">
        <f>Tabla24105[[#This Row],[Columna16]]</f>
        <v>#DIV/0!</v>
      </c>
      <c r="DB88" s="292" t="e">
        <f>(Tabla241057[[#This Row],[Columna4]]*DB$56/$CS$56)*$DA$55</f>
        <v>#DIV/0!</v>
      </c>
      <c r="DC88" s="292" t="e">
        <f>(Tabla241057[[#This Row],[Columna4]]*DC$56/$CS$56)*$DA$55</f>
        <v>#DIV/0!</v>
      </c>
      <c r="DD88" s="292" t="e">
        <f>(Tabla241057[[#This Row],[Columna4]]*DD$56/$CS$56)*$DA$55</f>
        <v>#DIV/0!</v>
      </c>
      <c r="DE88" s="292" t="e">
        <f>(Tabla241057[[#This Row],[Columna4]]*DE$56/$CS$56)*$DA$55</f>
        <v>#DIV/0!</v>
      </c>
      <c r="DF88" s="292" t="e">
        <f>(Tabla241057[[#This Row],[Columna4]]*DF$56/$CS$56)*$DA$55</f>
        <v>#DIV/0!</v>
      </c>
      <c r="DG88" s="292" t="e">
        <f>(Tabla241057[[#This Row],[Columna4]]*DG$56/$CS$56)*$DA$55</f>
        <v>#DIV/0!</v>
      </c>
      <c r="DH88" s="292" t="e">
        <f>(Tabla241057[[#This Row],[Columna4]]*DH$56/$CS$56)*$DA$55</f>
        <v>#DIV/0!</v>
      </c>
      <c r="DI88" s="292" t="e">
        <f>(Tabla241057[[#This Row],[Columna4]]*DI$56/$CS$56)*$DA$55</f>
        <v>#DIV/0!</v>
      </c>
      <c r="DJ88" s="292" t="e">
        <f>(Tabla241057[[#This Row],[Columna4]]*DJ$56/$CS$56)*$DA$55</f>
        <v>#DIV/0!</v>
      </c>
      <c r="DK88" s="292" t="e">
        <f>(Tabla241057[[#This Row],[Columna4]]*DK$56/$CS$56)*$DA$55</f>
        <v>#DIV/0!</v>
      </c>
      <c r="DL88" s="292" t="e">
        <f>(Tabla241057[[#This Row],[Columna4]]*DL$56/$CS$56)*$DA$55</f>
        <v>#DIV/0!</v>
      </c>
      <c r="DM88" s="292" t="e">
        <f>(Tabla241057[[#This Row],[Columna4]]*DM$56/$CS$56)*$DA$55</f>
        <v>#DIV/0!</v>
      </c>
      <c r="DO88" s="273"/>
      <c r="DP88" s="273"/>
      <c r="DQ88" s="272" t="e">
        <f>$X$85</f>
        <v>#DIV/0!</v>
      </c>
      <c r="DR88" s="95" t="str">
        <f>Tabla24[[#This Row],[Columna1]]</f>
        <v>C30</v>
      </c>
      <c r="DS88" s="292" t="e">
        <f>Tabla24105711[[#This Row],[Columna3]]/7</f>
        <v>#DIV/0!</v>
      </c>
      <c r="DT88" s="292" t="e">
        <f>Tabla24105711[[#This Row],[Columna4]]/4.2</f>
        <v>#DIV/0!</v>
      </c>
      <c r="DU88" s="292" t="e">
        <f>Tabla241057[[#This Row],[Columna16]]</f>
        <v>#DIV/0!</v>
      </c>
      <c r="DV88" s="292" t="e">
        <f>(Tabla24105711[[#This Row],[Columna4]]*DV$56/$DM$56)*$DU$55</f>
        <v>#DIV/0!</v>
      </c>
      <c r="DW88" s="292" t="e">
        <f>(Tabla24105711[[#This Row],[Columna4]]*DW$56/$DM$56)*$DU$55</f>
        <v>#DIV/0!</v>
      </c>
      <c r="DX88" s="292" t="e">
        <f>(Tabla24105711[[#This Row],[Columna4]]*DX$56/$DM$56)*$DU$55</f>
        <v>#DIV/0!</v>
      </c>
      <c r="DY88" s="292" t="e">
        <f>(Tabla24105711[[#This Row],[Columna4]]*DY$56/$DM$56)*$DU$55</f>
        <v>#DIV/0!</v>
      </c>
      <c r="DZ88" s="292" t="e">
        <f>(Tabla24105711[[#This Row],[Columna4]]*DZ$56/$DM$56)*$DU$55</f>
        <v>#DIV/0!</v>
      </c>
      <c r="EA88" s="292" t="e">
        <f>(Tabla24105711[[#This Row],[Columna4]]*EA$56/$DM$56)*$DU$55</f>
        <v>#DIV/0!</v>
      </c>
      <c r="EB88" s="292" t="e">
        <f>(Tabla24105711[[#This Row],[Columna4]]*EB$56/$DM$56)*$DU$55</f>
        <v>#DIV/0!</v>
      </c>
      <c r="EC88" s="292" t="e">
        <f>(Tabla24105711[[#This Row],[Columna4]]*EC$56/$DM$56)*$DU$55</f>
        <v>#DIV/0!</v>
      </c>
      <c r="ED88" s="292" t="e">
        <f>(Tabla24105711[[#This Row],[Columna4]]*ED$56/$DM$56)*$DU$55</f>
        <v>#DIV/0!</v>
      </c>
      <c r="EE88" s="292" t="e">
        <f>(Tabla24105711[[#This Row],[Columna4]]*EE$56/$DM$56)*$DU$55</f>
        <v>#DIV/0!</v>
      </c>
      <c r="EF88" s="292" t="e">
        <f>(Tabla24105711[[#This Row],[Columna4]]*EF$56/$DM$56)*$DU$55</f>
        <v>#DIV/0!</v>
      </c>
      <c r="EG88" s="292" t="e">
        <f>(Tabla24105711[[#This Row],[Columna4]]*EG$56/$DM$56)*$DU$55</f>
        <v>#DIV/0!</v>
      </c>
      <c r="EI88" s="255" t="s">
        <v>391</v>
      </c>
      <c r="EJ88" s="257" t="s">
        <v>392</v>
      </c>
      <c r="EK88" s="258">
        <f t="shared" si="313"/>
        <v>0</v>
      </c>
      <c r="EL88" s="258">
        <f t="shared" si="313"/>
        <v>0</v>
      </c>
      <c r="EM88" s="258">
        <f t="shared" si="313"/>
        <v>0</v>
      </c>
      <c r="EN88" s="258">
        <f t="shared" si="313"/>
        <v>0</v>
      </c>
      <c r="EO88" s="258">
        <f t="shared" si="313"/>
        <v>0</v>
      </c>
      <c r="EP88" s="258">
        <f t="shared" si="313"/>
        <v>0</v>
      </c>
      <c r="EQ88" s="258">
        <f t="shared" si="313"/>
        <v>0</v>
      </c>
      <c r="ER88" s="258">
        <f t="shared" si="313"/>
        <v>0</v>
      </c>
      <c r="ES88" s="258">
        <f t="shared" si="313"/>
        <v>0</v>
      </c>
      <c r="ET88" s="258">
        <f t="shared" si="313"/>
        <v>0</v>
      </c>
      <c r="EU88" s="258">
        <f t="shared" si="313"/>
        <v>0</v>
      </c>
      <c r="EV88" s="258">
        <f t="shared" si="313"/>
        <v>0</v>
      </c>
      <c r="EW88" s="221">
        <f t="shared" si="197"/>
        <v>0</v>
      </c>
      <c r="EX88" s="123" t="e">
        <f t="shared" si="198"/>
        <v>#DIV/0!</v>
      </c>
      <c r="FA88" s="220"/>
      <c r="FB88" s="220"/>
      <c r="FC88" s="220"/>
      <c r="FD88" s="220"/>
      <c r="FE88" s="220"/>
      <c r="FF88" s="220"/>
      <c r="FG88" s="220"/>
      <c r="FH88" s="220"/>
      <c r="FI88" s="220"/>
      <c r="FJ88" s="220"/>
      <c r="FK88" s="220"/>
      <c r="FL88" s="220"/>
      <c r="FM88" s="220"/>
      <c r="FN88" s="220"/>
      <c r="FO88" s="246"/>
      <c r="GI88" s="79" t="s">
        <v>393</v>
      </c>
      <c r="GJ88" s="79"/>
      <c r="GK88" s="79"/>
      <c r="GL88" s="79"/>
      <c r="GM88" s="51">
        <f>GM9+GM80+GM87</f>
        <v>0</v>
      </c>
      <c r="GN88" s="7"/>
      <c r="GR88" s="145"/>
      <c r="GS88" s="145"/>
    </row>
    <row r="89" spans="18:226" ht="14.4" customHeight="1" thickBot="1" x14ac:dyDescent="0.35">
      <c r="R89" s="270">
        <f t="shared" si="268"/>
        <v>0</v>
      </c>
      <c r="S89" s="270">
        <f t="shared" si="269"/>
        <v>0</v>
      </c>
      <c r="T89" s="270">
        <f t="shared" si="270"/>
        <v>0</v>
      </c>
      <c r="U89" s="270">
        <f t="shared" si="271"/>
        <v>0</v>
      </c>
      <c r="V89" s="271" t="s">
        <v>613</v>
      </c>
      <c r="W89" s="160">
        <f t="shared" si="272"/>
        <v>0</v>
      </c>
      <c r="X89" s="272" t="e">
        <f t="shared" si="265"/>
        <v>#DIV/0!</v>
      </c>
      <c r="Y89" s="273"/>
      <c r="Z89" s="273"/>
      <c r="AA89" s="332">
        <v>0</v>
      </c>
      <c r="AB89" s="335">
        <v>0</v>
      </c>
      <c r="AC89" s="163"/>
      <c r="AM89" s="273"/>
      <c r="AN89" s="273"/>
      <c r="AO89" s="272" t="e">
        <f>$X$86</f>
        <v>#DIV/0!</v>
      </c>
      <c r="AP89" s="95" t="str">
        <f t="shared" si="275"/>
        <v>C31</v>
      </c>
      <c r="AQ89" s="292">
        <f>Tabla24[[#This Row],[Columna3]]/7</f>
        <v>0</v>
      </c>
      <c r="AR89" s="292">
        <f>Tabla24[[#This Row],[Columna4]]/4.2</f>
        <v>0</v>
      </c>
      <c r="AS89" s="292">
        <f t="shared" si="276"/>
        <v>0</v>
      </c>
      <c r="AT89" s="292">
        <f t="shared" si="277"/>
        <v>0</v>
      </c>
      <c r="AU89" s="292">
        <f t="shared" si="278"/>
        <v>0</v>
      </c>
      <c r="AV89" s="292">
        <f t="shared" si="279"/>
        <v>0</v>
      </c>
      <c r="AW89" s="292">
        <f t="shared" si="280"/>
        <v>0</v>
      </c>
      <c r="AX89" s="292">
        <f t="shared" si="281"/>
        <v>0</v>
      </c>
      <c r="AY89" s="292">
        <f t="shared" si="282"/>
        <v>0</v>
      </c>
      <c r="AZ89" s="292">
        <f t="shared" si="283"/>
        <v>0</v>
      </c>
      <c r="BA89" s="292">
        <f t="shared" si="284"/>
        <v>0</v>
      </c>
      <c r="BB89" s="292">
        <f t="shared" si="285"/>
        <v>0</v>
      </c>
      <c r="BC89" s="292">
        <f t="shared" si="286"/>
        <v>0</v>
      </c>
      <c r="BD89" s="292">
        <f t="shared" si="287"/>
        <v>0</v>
      </c>
      <c r="BE89" s="292">
        <f t="shared" si="288"/>
        <v>0</v>
      </c>
      <c r="BG89" s="273"/>
      <c r="BH89" s="273"/>
      <c r="BI89" s="272" t="e">
        <f>$X$86</f>
        <v>#DIV/0!</v>
      </c>
      <c r="BJ89" s="95" t="str">
        <f>Tabla24[[#This Row],[Columna1]]</f>
        <v>C31</v>
      </c>
      <c r="BK89" s="292">
        <f>Tabla2410[[#This Row],[Columna3]]/7</f>
        <v>0</v>
      </c>
      <c r="BL89" s="292">
        <f>Tabla2410[[#This Row],[Columna4]]/4.2</f>
        <v>0</v>
      </c>
      <c r="BM89" s="292">
        <f>Tabla24[[#This Row],[Columna16]]</f>
        <v>0</v>
      </c>
      <c r="BN89" s="292" t="e">
        <f>(Tabla2410[[#This Row],[Columna4]]*BN$56/$BE$56)*$BM$55</f>
        <v>#DIV/0!</v>
      </c>
      <c r="BO89" s="292" t="e">
        <f>(Tabla2410[[#This Row],[Columna4]]*BO$56/$BE$56)*$BM$55</f>
        <v>#DIV/0!</v>
      </c>
      <c r="BP89" s="292" t="e">
        <f>(Tabla2410[[#This Row],[Columna4]]*BP$56/$BE$56)*$BM$55</f>
        <v>#DIV/0!</v>
      </c>
      <c r="BQ89" s="292" t="e">
        <f>(Tabla2410[[#This Row],[Columna4]]*BQ$56/$BE$56)*$BM$55</f>
        <v>#DIV/0!</v>
      </c>
      <c r="BR89" s="292" t="e">
        <f>(Tabla2410[[#This Row],[Columna4]]*BR$56/$BE$56)*$BM$55</f>
        <v>#DIV/0!</v>
      </c>
      <c r="BS89" s="292" t="e">
        <f>(Tabla2410[[#This Row],[Columna4]]*BS$56/$BE$56)*$BM$55</f>
        <v>#DIV/0!</v>
      </c>
      <c r="BT89" s="292" t="e">
        <f>(Tabla2410[[#This Row],[Columna4]]*BT$56/$BE$56)*$BM$55</f>
        <v>#DIV/0!</v>
      </c>
      <c r="BU89" s="292" t="e">
        <f>(Tabla2410[[#This Row],[Columna4]]*BU$56/$BE$56)*$BM$55</f>
        <v>#DIV/0!</v>
      </c>
      <c r="BV89" s="292" t="e">
        <f>(Tabla2410[[#This Row],[Columna4]]*BV$56/$BE$56)*$BM$55</f>
        <v>#DIV/0!</v>
      </c>
      <c r="BW89" s="292" t="e">
        <f>(Tabla2410[[#This Row],[Columna4]]*BW$56/$BE$56)*$BM$55</f>
        <v>#DIV/0!</v>
      </c>
      <c r="BX89" s="292" t="e">
        <f>(Tabla2410[[#This Row],[Columna4]]*BX$56/$BE$56)*$BM$55</f>
        <v>#DIV/0!</v>
      </c>
      <c r="BY89" s="292" t="e">
        <f>(Tabla2410[[#This Row],[Columna4]]*BY$56/$BE$56)*$BM$55</f>
        <v>#DIV/0!</v>
      </c>
      <c r="CA89" s="273"/>
      <c r="CB89" s="273"/>
      <c r="CC89" s="272" t="e">
        <f>$X$86</f>
        <v>#DIV/0!</v>
      </c>
      <c r="CD89" s="95" t="str">
        <f>Tabla24[[#This Row],[Columna1]]</f>
        <v>C31</v>
      </c>
      <c r="CE89" s="292" t="e">
        <f>Tabla24105[[#This Row],[Columna3]]/7</f>
        <v>#DIV/0!</v>
      </c>
      <c r="CF89" s="292" t="e">
        <f>Tabla24105[[#This Row],[Columna4]]/4.2</f>
        <v>#DIV/0!</v>
      </c>
      <c r="CG89" s="292" t="e">
        <f>Tabla2410[[#This Row],[Columna16]]</f>
        <v>#DIV/0!</v>
      </c>
      <c r="CH89" s="292" t="e">
        <f>(Tabla24105[[#This Row],[Columna4]]*CH$56/$BY$56)*$CG$55</f>
        <v>#DIV/0!</v>
      </c>
      <c r="CI89" s="292" t="e">
        <f>(Tabla24105[[#This Row],[Columna4]]*CI$56/$BY$56)*$CG$55</f>
        <v>#DIV/0!</v>
      </c>
      <c r="CJ89" s="292" t="e">
        <f>(Tabla24105[[#This Row],[Columna4]]*CJ$56/$BY$56)*$CG$55</f>
        <v>#DIV/0!</v>
      </c>
      <c r="CK89" s="292" t="e">
        <f>(Tabla24105[[#This Row],[Columna4]]*CK$56/$BY$56)*$CG$55</f>
        <v>#DIV/0!</v>
      </c>
      <c r="CL89" s="292" t="e">
        <f>(Tabla24105[[#This Row],[Columna4]]*CL$56/$BY$56)*$CG$55</f>
        <v>#DIV/0!</v>
      </c>
      <c r="CM89" s="292" t="e">
        <f>(Tabla24105[[#This Row],[Columna4]]*CM$56/$BY$56)*$CG$55</f>
        <v>#DIV/0!</v>
      </c>
      <c r="CN89" s="292" t="e">
        <f>(Tabla24105[[#This Row],[Columna4]]*CN$56/$BY$56)*$CG$55</f>
        <v>#DIV/0!</v>
      </c>
      <c r="CO89" s="292" t="e">
        <f>(Tabla24105[[#This Row],[Columna4]]*CO$56/$BY$56)*$CG$55</f>
        <v>#DIV/0!</v>
      </c>
      <c r="CP89" s="292" t="e">
        <f>(Tabla24105[[#This Row],[Columna4]]*CP$56/$BY$56)*$CG$55</f>
        <v>#DIV/0!</v>
      </c>
      <c r="CQ89" s="292" t="e">
        <f>(Tabla24105[[#This Row],[Columna4]]*CQ$56/$BY$56)*$CG$55</f>
        <v>#DIV/0!</v>
      </c>
      <c r="CR89" s="292" t="e">
        <f>(Tabla24105[[#This Row],[Columna4]]*CR$56/$BY$56)*$CG$55</f>
        <v>#DIV/0!</v>
      </c>
      <c r="CS89" s="292" t="e">
        <f>(Tabla24105[[#This Row],[Columna4]]*CS$56/$BY$56)*$CG$55</f>
        <v>#DIV/0!</v>
      </c>
      <c r="CU89" s="273"/>
      <c r="CV89" s="273"/>
      <c r="CW89" s="272" t="e">
        <f>$X$86</f>
        <v>#DIV/0!</v>
      </c>
      <c r="CX89" s="95" t="str">
        <f>Tabla24[[#This Row],[Columna1]]</f>
        <v>C31</v>
      </c>
      <c r="CY89" s="292" t="e">
        <f>Tabla241057[[#This Row],[Columna3]]/7</f>
        <v>#DIV/0!</v>
      </c>
      <c r="CZ89" s="292" t="e">
        <f>Tabla241057[[#This Row],[Columna4]]/4.2</f>
        <v>#DIV/0!</v>
      </c>
      <c r="DA89" s="292" t="e">
        <f>Tabla24105[[#This Row],[Columna16]]</f>
        <v>#DIV/0!</v>
      </c>
      <c r="DB89" s="292" t="e">
        <f>(Tabla241057[[#This Row],[Columna4]]*DB$56/$CS$56)*$DA$55</f>
        <v>#DIV/0!</v>
      </c>
      <c r="DC89" s="292" t="e">
        <f>(Tabla241057[[#This Row],[Columna4]]*DC$56/$CS$56)*$DA$55</f>
        <v>#DIV/0!</v>
      </c>
      <c r="DD89" s="292" t="e">
        <f>(Tabla241057[[#This Row],[Columna4]]*DD$56/$CS$56)*$DA$55</f>
        <v>#DIV/0!</v>
      </c>
      <c r="DE89" s="292" t="e">
        <f>(Tabla241057[[#This Row],[Columna4]]*DE$56/$CS$56)*$DA$55</f>
        <v>#DIV/0!</v>
      </c>
      <c r="DF89" s="292" t="e">
        <f>(Tabla241057[[#This Row],[Columna4]]*DF$56/$CS$56)*$DA$55</f>
        <v>#DIV/0!</v>
      </c>
      <c r="DG89" s="292" t="e">
        <f>(Tabla241057[[#This Row],[Columna4]]*DG$56/$CS$56)*$DA$55</f>
        <v>#DIV/0!</v>
      </c>
      <c r="DH89" s="292" t="e">
        <f>(Tabla241057[[#This Row],[Columna4]]*DH$56/$CS$56)*$DA$55</f>
        <v>#DIV/0!</v>
      </c>
      <c r="DI89" s="292" t="e">
        <f>(Tabla241057[[#This Row],[Columna4]]*DI$56/$CS$56)*$DA$55</f>
        <v>#DIV/0!</v>
      </c>
      <c r="DJ89" s="292" t="e">
        <f>(Tabla241057[[#This Row],[Columna4]]*DJ$56/$CS$56)*$DA$55</f>
        <v>#DIV/0!</v>
      </c>
      <c r="DK89" s="292" t="e">
        <f>(Tabla241057[[#This Row],[Columna4]]*DK$56/$CS$56)*$DA$55</f>
        <v>#DIV/0!</v>
      </c>
      <c r="DL89" s="292" t="e">
        <f>(Tabla241057[[#This Row],[Columna4]]*DL$56/$CS$56)*$DA$55</f>
        <v>#DIV/0!</v>
      </c>
      <c r="DM89" s="292" t="e">
        <f>(Tabla241057[[#This Row],[Columna4]]*DM$56/$CS$56)*$DA$55</f>
        <v>#DIV/0!</v>
      </c>
      <c r="DO89" s="273"/>
      <c r="DP89" s="273"/>
      <c r="DQ89" s="272" t="e">
        <f>$X$86</f>
        <v>#DIV/0!</v>
      </c>
      <c r="DR89" s="95" t="str">
        <f>Tabla24[[#This Row],[Columna1]]</f>
        <v>C31</v>
      </c>
      <c r="DS89" s="292" t="e">
        <f>Tabla24105711[[#This Row],[Columna3]]/7</f>
        <v>#DIV/0!</v>
      </c>
      <c r="DT89" s="292" t="e">
        <f>Tabla24105711[[#This Row],[Columna4]]/4.2</f>
        <v>#DIV/0!</v>
      </c>
      <c r="DU89" s="292" t="e">
        <f>Tabla241057[[#This Row],[Columna16]]</f>
        <v>#DIV/0!</v>
      </c>
      <c r="DV89" s="292" t="e">
        <f>(Tabla24105711[[#This Row],[Columna4]]*DV$56/$DM$56)*$DU$55</f>
        <v>#DIV/0!</v>
      </c>
      <c r="DW89" s="292" t="e">
        <f>(Tabla24105711[[#This Row],[Columna4]]*DW$56/$DM$56)*$DU$55</f>
        <v>#DIV/0!</v>
      </c>
      <c r="DX89" s="292" t="e">
        <f>(Tabla24105711[[#This Row],[Columna4]]*DX$56/$DM$56)*$DU$55</f>
        <v>#DIV/0!</v>
      </c>
      <c r="DY89" s="292" t="e">
        <f>(Tabla24105711[[#This Row],[Columna4]]*DY$56/$DM$56)*$DU$55</f>
        <v>#DIV/0!</v>
      </c>
      <c r="DZ89" s="292" t="e">
        <f>(Tabla24105711[[#This Row],[Columna4]]*DZ$56/$DM$56)*$DU$55</f>
        <v>#DIV/0!</v>
      </c>
      <c r="EA89" s="292" t="e">
        <f>(Tabla24105711[[#This Row],[Columna4]]*EA$56/$DM$56)*$DU$55</f>
        <v>#DIV/0!</v>
      </c>
      <c r="EB89" s="292" t="e">
        <f>(Tabla24105711[[#This Row],[Columna4]]*EB$56/$DM$56)*$DU$55</f>
        <v>#DIV/0!</v>
      </c>
      <c r="EC89" s="292" t="e">
        <f>(Tabla24105711[[#This Row],[Columna4]]*EC$56/$DM$56)*$DU$55</f>
        <v>#DIV/0!</v>
      </c>
      <c r="ED89" s="292" t="e">
        <f>(Tabla24105711[[#This Row],[Columna4]]*ED$56/$DM$56)*$DU$55</f>
        <v>#DIV/0!</v>
      </c>
      <c r="EE89" s="292" t="e">
        <f>(Tabla24105711[[#This Row],[Columna4]]*EE$56/$DM$56)*$DU$55</f>
        <v>#DIV/0!</v>
      </c>
      <c r="EF89" s="292" t="e">
        <f>(Tabla24105711[[#This Row],[Columna4]]*EF$56/$DM$56)*$DU$55</f>
        <v>#DIV/0!</v>
      </c>
      <c r="EG89" s="292" t="e">
        <f>(Tabla24105711[[#This Row],[Columna4]]*EG$56/$DM$56)*$DU$55</f>
        <v>#DIV/0!</v>
      </c>
      <c r="EI89" s="255" t="s">
        <v>394</v>
      </c>
      <c r="EJ89" s="257" t="s">
        <v>395</v>
      </c>
      <c r="EK89" s="258">
        <f t="shared" si="313"/>
        <v>0</v>
      </c>
      <c r="EL89" s="258">
        <f t="shared" si="313"/>
        <v>0</v>
      </c>
      <c r="EM89" s="258">
        <f t="shared" si="313"/>
        <v>0</v>
      </c>
      <c r="EN89" s="258">
        <f t="shared" si="313"/>
        <v>0</v>
      </c>
      <c r="EO89" s="258">
        <f t="shared" si="313"/>
        <v>0</v>
      </c>
      <c r="EP89" s="258">
        <f t="shared" si="313"/>
        <v>0</v>
      </c>
      <c r="EQ89" s="258">
        <f t="shared" si="313"/>
        <v>0</v>
      </c>
      <c r="ER89" s="258">
        <f t="shared" si="313"/>
        <v>0</v>
      </c>
      <c r="ES89" s="258">
        <f t="shared" si="313"/>
        <v>0</v>
      </c>
      <c r="ET89" s="258">
        <f t="shared" si="313"/>
        <v>0</v>
      </c>
      <c r="EU89" s="258">
        <f t="shared" si="313"/>
        <v>0</v>
      </c>
      <c r="EV89" s="258">
        <f t="shared" si="313"/>
        <v>0</v>
      </c>
      <c r="EW89" s="221">
        <f t="shared" si="197"/>
        <v>0</v>
      </c>
      <c r="EX89" s="123" t="e">
        <f t="shared" si="198"/>
        <v>#DIV/0!</v>
      </c>
      <c r="FA89" s="216" t="s">
        <v>187</v>
      </c>
      <c r="FB89" s="217" t="e">
        <f>FB83-FB85-FB87</f>
        <v>#DIV/0!</v>
      </c>
      <c r="FC89" s="217" t="e">
        <f t="shared" ref="FC89:FM89" si="317">FC83-FC85-FC87</f>
        <v>#DIV/0!</v>
      </c>
      <c r="FD89" s="217" t="e">
        <f t="shared" si="317"/>
        <v>#DIV/0!</v>
      </c>
      <c r="FE89" s="217" t="e">
        <f t="shared" si="317"/>
        <v>#DIV/0!</v>
      </c>
      <c r="FF89" s="217" t="e">
        <f t="shared" si="317"/>
        <v>#DIV/0!</v>
      </c>
      <c r="FG89" s="217" t="e">
        <f t="shared" si="317"/>
        <v>#DIV/0!</v>
      </c>
      <c r="FH89" s="217" t="e">
        <f t="shared" si="317"/>
        <v>#DIV/0!</v>
      </c>
      <c r="FI89" s="217" t="e">
        <f t="shared" si="317"/>
        <v>#DIV/0!</v>
      </c>
      <c r="FJ89" s="217" t="e">
        <f t="shared" si="317"/>
        <v>#DIV/0!</v>
      </c>
      <c r="FK89" s="217" t="e">
        <f t="shared" si="317"/>
        <v>#DIV/0!</v>
      </c>
      <c r="FL89" s="217" t="e">
        <f t="shared" si="317"/>
        <v>#DIV/0!</v>
      </c>
      <c r="FM89" s="217" t="e">
        <f t="shared" si="317"/>
        <v>#DIV/0!</v>
      </c>
      <c r="FN89" s="171" t="e">
        <f>SUM(FB89:FM89)</f>
        <v>#DIV/0!</v>
      </c>
      <c r="FO89" s="124" t="e">
        <f>FN89/$FN$6</f>
        <v>#DIV/0!</v>
      </c>
      <c r="GN89" s="7"/>
    </row>
    <row r="90" spans="18:226" ht="14.4" customHeight="1" thickTop="1" x14ac:dyDescent="0.3">
      <c r="R90" s="270">
        <f t="shared" si="268"/>
        <v>0</v>
      </c>
      <c r="S90" s="270">
        <f t="shared" si="269"/>
        <v>0</v>
      </c>
      <c r="T90" s="270">
        <f t="shared" si="270"/>
        <v>0</v>
      </c>
      <c r="U90" s="270">
        <f t="shared" si="271"/>
        <v>0</v>
      </c>
      <c r="V90" s="271" t="s">
        <v>614</v>
      </c>
      <c r="W90" s="160">
        <f t="shared" si="272"/>
        <v>0</v>
      </c>
      <c r="X90" s="272" t="e">
        <f t="shared" si="265"/>
        <v>#DIV/0!</v>
      </c>
      <c r="Y90" s="273"/>
      <c r="Z90" s="273"/>
      <c r="AA90" s="332">
        <v>0</v>
      </c>
      <c r="AB90" s="335">
        <v>0</v>
      </c>
      <c r="AC90" s="163"/>
      <c r="AM90" s="273"/>
      <c r="AN90" s="273"/>
      <c r="AO90" s="272" t="e">
        <f>$X$87</f>
        <v>#DIV/0!</v>
      </c>
      <c r="AP90" s="95" t="str">
        <f t="shared" si="275"/>
        <v>C32</v>
      </c>
      <c r="AQ90" s="292">
        <f>Tabla24[[#This Row],[Columna3]]/7</f>
        <v>0</v>
      </c>
      <c r="AR90" s="292">
        <f>Tabla24[[#This Row],[Columna4]]/4.2</f>
        <v>0</v>
      </c>
      <c r="AS90" s="292">
        <f t="shared" si="276"/>
        <v>0</v>
      </c>
      <c r="AT90" s="292">
        <f t="shared" si="277"/>
        <v>0</v>
      </c>
      <c r="AU90" s="292">
        <f t="shared" si="278"/>
        <v>0</v>
      </c>
      <c r="AV90" s="292">
        <f t="shared" si="279"/>
        <v>0</v>
      </c>
      <c r="AW90" s="292">
        <f t="shared" si="280"/>
        <v>0</v>
      </c>
      <c r="AX90" s="292">
        <f t="shared" si="281"/>
        <v>0</v>
      </c>
      <c r="AY90" s="292">
        <f t="shared" si="282"/>
        <v>0</v>
      </c>
      <c r="AZ90" s="292">
        <f t="shared" si="283"/>
        <v>0</v>
      </c>
      <c r="BA90" s="292">
        <f t="shared" si="284"/>
        <v>0</v>
      </c>
      <c r="BB90" s="292">
        <f t="shared" si="285"/>
        <v>0</v>
      </c>
      <c r="BC90" s="292">
        <f t="shared" si="286"/>
        <v>0</v>
      </c>
      <c r="BD90" s="292">
        <f t="shared" si="287"/>
        <v>0</v>
      </c>
      <c r="BE90" s="292">
        <f t="shared" si="288"/>
        <v>0</v>
      </c>
      <c r="BG90" s="273"/>
      <c r="BH90" s="273"/>
      <c r="BI90" s="272" t="e">
        <f>$X$87</f>
        <v>#DIV/0!</v>
      </c>
      <c r="BJ90" s="95" t="str">
        <f>Tabla24[[#This Row],[Columna1]]</f>
        <v>C32</v>
      </c>
      <c r="BK90" s="292">
        <f>Tabla2410[[#This Row],[Columna3]]/7</f>
        <v>0</v>
      </c>
      <c r="BL90" s="292">
        <f>Tabla2410[[#This Row],[Columna4]]/4.2</f>
        <v>0</v>
      </c>
      <c r="BM90" s="292">
        <f>Tabla24[[#This Row],[Columna16]]</f>
        <v>0</v>
      </c>
      <c r="BN90" s="292" t="e">
        <f>(Tabla2410[[#This Row],[Columna4]]*BN$56/$BE$56)*$BM$55</f>
        <v>#DIV/0!</v>
      </c>
      <c r="BO90" s="292" t="e">
        <f>(Tabla2410[[#This Row],[Columna4]]*BO$56/$BE$56)*$BM$55</f>
        <v>#DIV/0!</v>
      </c>
      <c r="BP90" s="292" t="e">
        <f>(Tabla2410[[#This Row],[Columna4]]*BP$56/$BE$56)*$BM$55</f>
        <v>#DIV/0!</v>
      </c>
      <c r="BQ90" s="292" t="e">
        <f>(Tabla2410[[#This Row],[Columna4]]*BQ$56/$BE$56)*$BM$55</f>
        <v>#DIV/0!</v>
      </c>
      <c r="BR90" s="292" t="e">
        <f>(Tabla2410[[#This Row],[Columna4]]*BR$56/$BE$56)*$BM$55</f>
        <v>#DIV/0!</v>
      </c>
      <c r="BS90" s="292" t="e">
        <f>(Tabla2410[[#This Row],[Columna4]]*BS$56/$BE$56)*$BM$55</f>
        <v>#DIV/0!</v>
      </c>
      <c r="BT90" s="292" t="e">
        <f>(Tabla2410[[#This Row],[Columna4]]*BT$56/$BE$56)*$BM$55</f>
        <v>#DIV/0!</v>
      </c>
      <c r="BU90" s="292" t="e">
        <f>(Tabla2410[[#This Row],[Columna4]]*BU$56/$BE$56)*$BM$55</f>
        <v>#DIV/0!</v>
      </c>
      <c r="BV90" s="292" t="e">
        <f>(Tabla2410[[#This Row],[Columna4]]*BV$56/$BE$56)*$BM$55</f>
        <v>#DIV/0!</v>
      </c>
      <c r="BW90" s="292" t="e">
        <f>(Tabla2410[[#This Row],[Columna4]]*BW$56/$BE$56)*$BM$55</f>
        <v>#DIV/0!</v>
      </c>
      <c r="BX90" s="292" t="e">
        <f>(Tabla2410[[#This Row],[Columna4]]*BX$56/$BE$56)*$BM$55</f>
        <v>#DIV/0!</v>
      </c>
      <c r="BY90" s="292" t="e">
        <f>(Tabla2410[[#This Row],[Columna4]]*BY$56/$BE$56)*$BM$55</f>
        <v>#DIV/0!</v>
      </c>
      <c r="CA90" s="273"/>
      <c r="CB90" s="273"/>
      <c r="CC90" s="272" t="e">
        <f>$X$87</f>
        <v>#DIV/0!</v>
      </c>
      <c r="CD90" s="95" t="str">
        <f>Tabla24[[#This Row],[Columna1]]</f>
        <v>C32</v>
      </c>
      <c r="CE90" s="292" t="e">
        <f>Tabla24105[[#This Row],[Columna3]]/7</f>
        <v>#DIV/0!</v>
      </c>
      <c r="CF90" s="292" t="e">
        <f>Tabla24105[[#This Row],[Columna4]]/4.2</f>
        <v>#DIV/0!</v>
      </c>
      <c r="CG90" s="292" t="e">
        <f>Tabla2410[[#This Row],[Columna16]]</f>
        <v>#DIV/0!</v>
      </c>
      <c r="CH90" s="292" t="e">
        <f>(Tabla24105[[#This Row],[Columna4]]*CH$56/$BY$56)*$CG$55</f>
        <v>#DIV/0!</v>
      </c>
      <c r="CI90" s="292" t="e">
        <f>(Tabla24105[[#This Row],[Columna4]]*CI$56/$BY$56)*$CG$55</f>
        <v>#DIV/0!</v>
      </c>
      <c r="CJ90" s="292" t="e">
        <f>(Tabla24105[[#This Row],[Columna4]]*CJ$56/$BY$56)*$CG$55</f>
        <v>#DIV/0!</v>
      </c>
      <c r="CK90" s="292" t="e">
        <f>(Tabla24105[[#This Row],[Columna4]]*CK$56/$BY$56)*$CG$55</f>
        <v>#DIV/0!</v>
      </c>
      <c r="CL90" s="292" t="e">
        <f>(Tabla24105[[#This Row],[Columna4]]*CL$56/$BY$56)*$CG$55</f>
        <v>#DIV/0!</v>
      </c>
      <c r="CM90" s="292" t="e">
        <f>(Tabla24105[[#This Row],[Columna4]]*CM$56/$BY$56)*$CG$55</f>
        <v>#DIV/0!</v>
      </c>
      <c r="CN90" s="292" t="e">
        <f>(Tabla24105[[#This Row],[Columna4]]*CN$56/$BY$56)*$CG$55</f>
        <v>#DIV/0!</v>
      </c>
      <c r="CO90" s="292" t="e">
        <f>(Tabla24105[[#This Row],[Columna4]]*CO$56/$BY$56)*$CG$55</f>
        <v>#DIV/0!</v>
      </c>
      <c r="CP90" s="292" t="e">
        <f>(Tabla24105[[#This Row],[Columna4]]*CP$56/$BY$56)*$CG$55</f>
        <v>#DIV/0!</v>
      </c>
      <c r="CQ90" s="292" t="e">
        <f>(Tabla24105[[#This Row],[Columna4]]*CQ$56/$BY$56)*$CG$55</f>
        <v>#DIV/0!</v>
      </c>
      <c r="CR90" s="292" t="e">
        <f>(Tabla24105[[#This Row],[Columna4]]*CR$56/$BY$56)*$CG$55</f>
        <v>#DIV/0!</v>
      </c>
      <c r="CS90" s="292" t="e">
        <f>(Tabla24105[[#This Row],[Columna4]]*CS$56/$BY$56)*$CG$55</f>
        <v>#DIV/0!</v>
      </c>
      <c r="CU90" s="273"/>
      <c r="CV90" s="273"/>
      <c r="CW90" s="272" t="e">
        <f>$X$87</f>
        <v>#DIV/0!</v>
      </c>
      <c r="CX90" s="95" t="str">
        <f>Tabla24[[#This Row],[Columna1]]</f>
        <v>C32</v>
      </c>
      <c r="CY90" s="292" t="e">
        <f>Tabla241057[[#This Row],[Columna3]]/7</f>
        <v>#DIV/0!</v>
      </c>
      <c r="CZ90" s="292" t="e">
        <f>Tabla241057[[#This Row],[Columna4]]/4.2</f>
        <v>#DIV/0!</v>
      </c>
      <c r="DA90" s="292" t="e">
        <f>Tabla24105[[#This Row],[Columna16]]</f>
        <v>#DIV/0!</v>
      </c>
      <c r="DB90" s="292" t="e">
        <f>(Tabla241057[[#This Row],[Columna4]]*DB$56/$CS$56)*$DA$55</f>
        <v>#DIV/0!</v>
      </c>
      <c r="DC90" s="292" t="e">
        <f>(Tabla241057[[#This Row],[Columna4]]*DC$56/$CS$56)*$DA$55</f>
        <v>#DIV/0!</v>
      </c>
      <c r="DD90" s="292" t="e">
        <f>(Tabla241057[[#This Row],[Columna4]]*DD$56/$CS$56)*$DA$55</f>
        <v>#DIV/0!</v>
      </c>
      <c r="DE90" s="292" t="e">
        <f>(Tabla241057[[#This Row],[Columna4]]*DE$56/$CS$56)*$DA$55</f>
        <v>#DIV/0!</v>
      </c>
      <c r="DF90" s="292" t="e">
        <f>(Tabla241057[[#This Row],[Columna4]]*DF$56/$CS$56)*$DA$55</f>
        <v>#DIV/0!</v>
      </c>
      <c r="DG90" s="292" t="e">
        <f>(Tabla241057[[#This Row],[Columna4]]*DG$56/$CS$56)*$DA$55</f>
        <v>#DIV/0!</v>
      </c>
      <c r="DH90" s="292" t="e">
        <f>(Tabla241057[[#This Row],[Columna4]]*DH$56/$CS$56)*$DA$55</f>
        <v>#DIV/0!</v>
      </c>
      <c r="DI90" s="292" t="e">
        <f>(Tabla241057[[#This Row],[Columna4]]*DI$56/$CS$56)*$DA$55</f>
        <v>#DIV/0!</v>
      </c>
      <c r="DJ90" s="292" t="e">
        <f>(Tabla241057[[#This Row],[Columna4]]*DJ$56/$CS$56)*$DA$55</f>
        <v>#DIV/0!</v>
      </c>
      <c r="DK90" s="292" t="e">
        <f>(Tabla241057[[#This Row],[Columna4]]*DK$56/$CS$56)*$DA$55</f>
        <v>#DIV/0!</v>
      </c>
      <c r="DL90" s="292" t="e">
        <f>(Tabla241057[[#This Row],[Columna4]]*DL$56/$CS$56)*$DA$55</f>
        <v>#DIV/0!</v>
      </c>
      <c r="DM90" s="292" t="e">
        <f>(Tabla241057[[#This Row],[Columna4]]*DM$56/$CS$56)*$DA$55</f>
        <v>#DIV/0!</v>
      </c>
      <c r="DO90" s="273"/>
      <c r="DP90" s="273"/>
      <c r="DQ90" s="272" t="e">
        <f>$X$87</f>
        <v>#DIV/0!</v>
      </c>
      <c r="DR90" s="95" t="str">
        <f>Tabla24[[#This Row],[Columna1]]</f>
        <v>C32</v>
      </c>
      <c r="DS90" s="292" t="e">
        <f>Tabla24105711[[#This Row],[Columna3]]/7</f>
        <v>#DIV/0!</v>
      </c>
      <c r="DT90" s="292" t="e">
        <f>Tabla24105711[[#This Row],[Columna4]]/4.2</f>
        <v>#DIV/0!</v>
      </c>
      <c r="DU90" s="292" t="e">
        <f>Tabla241057[[#This Row],[Columna16]]</f>
        <v>#DIV/0!</v>
      </c>
      <c r="DV90" s="292" t="e">
        <f>(Tabla24105711[[#This Row],[Columna4]]*DV$56/$DM$56)*$DU$55</f>
        <v>#DIV/0!</v>
      </c>
      <c r="DW90" s="292" t="e">
        <f>(Tabla24105711[[#This Row],[Columna4]]*DW$56/$DM$56)*$DU$55</f>
        <v>#DIV/0!</v>
      </c>
      <c r="DX90" s="292" t="e">
        <f>(Tabla24105711[[#This Row],[Columna4]]*DX$56/$DM$56)*$DU$55</f>
        <v>#DIV/0!</v>
      </c>
      <c r="DY90" s="292" t="e">
        <f>(Tabla24105711[[#This Row],[Columna4]]*DY$56/$DM$56)*$DU$55</f>
        <v>#DIV/0!</v>
      </c>
      <c r="DZ90" s="292" t="e">
        <f>(Tabla24105711[[#This Row],[Columna4]]*DZ$56/$DM$56)*$DU$55</f>
        <v>#DIV/0!</v>
      </c>
      <c r="EA90" s="292" t="e">
        <f>(Tabla24105711[[#This Row],[Columna4]]*EA$56/$DM$56)*$DU$55</f>
        <v>#DIV/0!</v>
      </c>
      <c r="EB90" s="292" t="e">
        <f>(Tabla24105711[[#This Row],[Columna4]]*EB$56/$DM$56)*$DU$55</f>
        <v>#DIV/0!</v>
      </c>
      <c r="EC90" s="292" t="e">
        <f>(Tabla24105711[[#This Row],[Columna4]]*EC$56/$DM$56)*$DU$55</f>
        <v>#DIV/0!</v>
      </c>
      <c r="ED90" s="292" t="e">
        <f>(Tabla24105711[[#This Row],[Columna4]]*ED$56/$DM$56)*$DU$55</f>
        <v>#DIV/0!</v>
      </c>
      <c r="EE90" s="292" t="e">
        <f>(Tabla24105711[[#This Row],[Columna4]]*EE$56/$DM$56)*$DU$55</f>
        <v>#DIV/0!</v>
      </c>
      <c r="EF90" s="292" t="e">
        <f>(Tabla24105711[[#This Row],[Columna4]]*EF$56/$DM$56)*$DU$55</f>
        <v>#DIV/0!</v>
      </c>
      <c r="EG90" s="292" t="e">
        <f>(Tabla24105711[[#This Row],[Columna4]]*EG$56/$DM$56)*$DU$55</f>
        <v>#DIV/0!</v>
      </c>
      <c r="EI90" s="288" t="s">
        <v>396</v>
      </c>
      <c r="EJ90" s="257" t="s">
        <v>397</v>
      </c>
      <c r="EK90" s="258">
        <f t="shared" si="313"/>
        <v>0</v>
      </c>
      <c r="EL90" s="258">
        <f t="shared" si="313"/>
        <v>0</v>
      </c>
      <c r="EM90" s="258">
        <f t="shared" si="313"/>
        <v>0</v>
      </c>
      <c r="EN90" s="258">
        <f t="shared" si="313"/>
        <v>0</v>
      </c>
      <c r="EO90" s="258">
        <f t="shared" si="313"/>
        <v>0</v>
      </c>
      <c r="EP90" s="258">
        <f t="shared" si="313"/>
        <v>0</v>
      </c>
      <c r="EQ90" s="258">
        <f t="shared" si="313"/>
        <v>0</v>
      </c>
      <c r="ER90" s="258">
        <f t="shared" si="313"/>
        <v>0</v>
      </c>
      <c r="ES90" s="258">
        <f t="shared" si="313"/>
        <v>0</v>
      </c>
      <c r="ET90" s="258">
        <f t="shared" si="313"/>
        <v>0</v>
      </c>
      <c r="EU90" s="258">
        <f t="shared" si="313"/>
        <v>0</v>
      </c>
      <c r="EV90" s="258">
        <f t="shared" si="313"/>
        <v>0</v>
      </c>
      <c r="EW90" s="221">
        <f t="shared" si="197"/>
        <v>0</v>
      </c>
      <c r="EX90" s="123" t="e">
        <f t="shared" si="198"/>
        <v>#DIV/0!</v>
      </c>
      <c r="FB90" s="123" t="e">
        <f>FB89/FB68</f>
        <v>#DIV/0!</v>
      </c>
      <c r="FC90" s="123" t="e">
        <f t="shared" ref="FC90:FM90" si="318">FC89/FC68</f>
        <v>#DIV/0!</v>
      </c>
      <c r="FD90" s="123" t="e">
        <f t="shared" si="318"/>
        <v>#DIV/0!</v>
      </c>
      <c r="FE90" s="123" t="e">
        <f t="shared" si="318"/>
        <v>#DIV/0!</v>
      </c>
      <c r="FF90" s="123" t="e">
        <f t="shared" si="318"/>
        <v>#DIV/0!</v>
      </c>
      <c r="FG90" s="123" t="e">
        <f t="shared" si="318"/>
        <v>#DIV/0!</v>
      </c>
      <c r="FH90" s="123" t="e">
        <f t="shared" si="318"/>
        <v>#DIV/0!</v>
      </c>
      <c r="FI90" s="123" t="e">
        <f t="shared" si="318"/>
        <v>#DIV/0!</v>
      </c>
      <c r="FJ90" s="123" t="e">
        <f t="shared" si="318"/>
        <v>#DIV/0!</v>
      </c>
      <c r="FK90" s="123" t="e">
        <f t="shared" si="318"/>
        <v>#DIV/0!</v>
      </c>
      <c r="FL90" s="123" t="e">
        <f t="shared" si="318"/>
        <v>#DIV/0!</v>
      </c>
      <c r="FM90" s="123" t="e">
        <f t="shared" si="318"/>
        <v>#DIV/0!</v>
      </c>
      <c r="FO90" s="124"/>
      <c r="GI90" s="52" t="s">
        <v>398</v>
      </c>
      <c r="GJ90" s="53"/>
      <c r="GN90" s="7"/>
    </row>
    <row r="91" spans="18:226" ht="14.4" customHeight="1" x14ac:dyDescent="0.3">
      <c r="R91" s="270">
        <f t="shared" si="268"/>
        <v>0</v>
      </c>
      <c r="S91" s="270">
        <f t="shared" si="269"/>
        <v>0</v>
      </c>
      <c r="T91" s="270">
        <f t="shared" si="270"/>
        <v>0</v>
      </c>
      <c r="U91" s="270">
        <f t="shared" si="271"/>
        <v>0</v>
      </c>
      <c r="V91" s="271" t="s">
        <v>615</v>
      </c>
      <c r="W91" s="160">
        <f t="shared" si="272"/>
        <v>0</v>
      </c>
      <c r="X91" s="272" t="e">
        <f t="shared" si="265"/>
        <v>#DIV/0!</v>
      </c>
      <c r="Y91" s="273"/>
      <c r="Z91" s="273"/>
      <c r="AA91" s="332">
        <v>0</v>
      </c>
      <c r="AB91" s="335">
        <v>0</v>
      </c>
      <c r="AC91" s="163"/>
      <c r="AM91" s="273"/>
      <c r="AN91" s="273"/>
      <c r="AO91" s="272" t="e">
        <f>$X$88</f>
        <v>#DIV/0!</v>
      </c>
      <c r="AP91" s="95" t="str">
        <f t="shared" si="275"/>
        <v>C33</v>
      </c>
      <c r="AQ91" s="292">
        <f>Tabla24[[#This Row],[Columna3]]/7</f>
        <v>0</v>
      </c>
      <c r="AR91" s="292">
        <f>Tabla24[[#This Row],[Columna4]]/4.2</f>
        <v>0</v>
      </c>
      <c r="AS91" s="292">
        <f t="shared" si="276"/>
        <v>0</v>
      </c>
      <c r="AT91" s="292">
        <f t="shared" si="277"/>
        <v>0</v>
      </c>
      <c r="AU91" s="292">
        <f t="shared" si="278"/>
        <v>0</v>
      </c>
      <c r="AV91" s="292">
        <f t="shared" si="279"/>
        <v>0</v>
      </c>
      <c r="AW91" s="292">
        <f t="shared" si="280"/>
        <v>0</v>
      </c>
      <c r="AX91" s="292">
        <f t="shared" si="281"/>
        <v>0</v>
      </c>
      <c r="AY91" s="292">
        <f t="shared" si="282"/>
        <v>0</v>
      </c>
      <c r="AZ91" s="292">
        <f t="shared" si="283"/>
        <v>0</v>
      </c>
      <c r="BA91" s="292">
        <f t="shared" si="284"/>
        <v>0</v>
      </c>
      <c r="BB91" s="292">
        <f t="shared" si="285"/>
        <v>0</v>
      </c>
      <c r="BC91" s="292">
        <f t="shared" si="286"/>
        <v>0</v>
      </c>
      <c r="BD91" s="292">
        <f t="shared" si="287"/>
        <v>0</v>
      </c>
      <c r="BE91" s="292">
        <f t="shared" si="288"/>
        <v>0</v>
      </c>
      <c r="BG91" s="273"/>
      <c r="BH91" s="273"/>
      <c r="BI91" s="272" t="e">
        <f>$X$88</f>
        <v>#DIV/0!</v>
      </c>
      <c r="BJ91" s="95" t="str">
        <f>Tabla24[[#This Row],[Columna1]]</f>
        <v>C33</v>
      </c>
      <c r="BK91" s="292">
        <f>Tabla2410[[#This Row],[Columna3]]/7</f>
        <v>0</v>
      </c>
      <c r="BL91" s="292">
        <f>Tabla2410[[#This Row],[Columna4]]/4.2</f>
        <v>0</v>
      </c>
      <c r="BM91" s="292">
        <f>Tabla24[[#This Row],[Columna16]]</f>
        <v>0</v>
      </c>
      <c r="BN91" s="292" t="e">
        <f>(Tabla2410[[#This Row],[Columna4]]*BN$56/$BE$56)*$BM$55</f>
        <v>#DIV/0!</v>
      </c>
      <c r="BO91" s="292" t="e">
        <f>(Tabla2410[[#This Row],[Columna4]]*BO$56/$BE$56)*$BM$55</f>
        <v>#DIV/0!</v>
      </c>
      <c r="BP91" s="292" t="e">
        <f>(Tabla2410[[#This Row],[Columna4]]*BP$56/$BE$56)*$BM$55</f>
        <v>#DIV/0!</v>
      </c>
      <c r="BQ91" s="292" t="e">
        <f>(Tabla2410[[#This Row],[Columna4]]*BQ$56/$BE$56)*$BM$55</f>
        <v>#DIV/0!</v>
      </c>
      <c r="BR91" s="292" t="e">
        <f>(Tabla2410[[#This Row],[Columna4]]*BR$56/$BE$56)*$BM$55</f>
        <v>#DIV/0!</v>
      </c>
      <c r="BS91" s="292" t="e">
        <f>(Tabla2410[[#This Row],[Columna4]]*BS$56/$BE$56)*$BM$55</f>
        <v>#DIV/0!</v>
      </c>
      <c r="BT91" s="292" t="e">
        <f>(Tabla2410[[#This Row],[Columna4]]*BT$56/$BE$56)*$BM$55</f>
        <v>#DIV/0!</v>
      </c>
      <c r="BU91" s="292" t="e">
        <f>(Tabla2410[[#This Row],[Columna4]]*BU$56/$BE$56)*$BM$55</f>
        <v>#DIV/0!</v>
      </c>
      <c r="BV91" s="292" t="e">
        <f>(Tabla2410[[#This Row],[Columna4]]*BV$56/$BE$56)*$BM$55</f>
        <v>#DIV/0!</v>
      </c>
      <c r="BW91" s="292" t="e">
        <f>(Tabla2410[[#This Row],[Columna4]]*BW$56/$BE$56)*$BM$55</f>
        <v>#DIV/0!</v>
      </c>
      <c r="BX91" s="292" t="e">
        <f>(Tabla2410[[#This Row],[Columna4]]*BX$56/$BE$56)*$BM$55</f>
        <v>#DIV/0!</v>
      </c>
      <c r="BY91" s="292" t="e">
        <f>(Tabla2410[[#This Row],[Columna4]]*BY$56/$BE$56)*$BM$55</f>
        <v>#DIV/0!</v>
      </c>
      <c r="CA91" s="273"/>
      <c r="CB91" s="273"/>
      <c r="CC91" s="272" t="e">
        <f>$X$88</f>
        <v>#DIV/0!</v>
      </c>
      <c r="CD91" s="95" t="str">
        <f>Tabla24[[#This Row],[Columna1]]</f>
        <v>C33</v>
      </c>
      <c r="CE91" s="292" t="e">
        <f>Tabla24105[[#This Row],[Columna3]]/7</f>
        <v>#DIV/0!</v>
      </c>
      <c r="CF91" s="292" t="e">
        <f>Tabla24105[[#This Row],[Columna4]]/4.2</f>
        <v>#DIV/0!</v>
      </c>
      <c r="CG91" s="292" t="e">
        <f>Tabla2410[[#This Row],[Columna16]]</f>
        <v>#DIV/0!</v>
      </c>
      <c r="CH91" s="292" t="e">
        <f>(Tabla24105[[#This Row],[Columna4]]*CH$56/$BY$56)*$CG$55</f>
        <v>#DIV/0!</v>
      </c>
      <c r="CI91" s="292" t="e">
        <f>(Tabla24105[[#This Row],[Columna4]]*CI$56/$BY$56)*$CG$55</f>
        <v>#DIV/0!</v>
      </c>
      <c r="CJ91" s="292" t="e">
        <f>(Tabla24105[[#This Row],[Columna4]]*CJ$56/$BY$56)*$CG$55</f>
        <v>#DIV/0!</v>
      </c>
      <c r="CK91" s="292" t="e">
        <f>(Tabla24105[[#This Row],[Columna4]]*CK$56/$BY$56)*$CG$55</f>
        <v>#DIV/0!</v>
      </c>
      <c r="CL91" s="292" t="e">
        <f>(Tabla24105[[#This Row],[Columna4]]*CL$56/$BY$56)*$CG$55</f>
        <v>#DIV/0!</v>
      </c>
      <c r="CM91" s="292" t="e">
        <f>(Tabla24105[[#This Row],[Columna4]]*CM$56/$BY$56)*$CG$55</f>
        <v>#DIV/0!</v>
      </c>
      <c r="CN91" s="292" t="e">
        <f>(Tabla24105[[#This Row],[Columna4]]*CN$56/$BY$56)*$CG$55</f>
        <v>#DIV/0!</v>
      </c>
      <c r="CO91" s="292" t="e">
        <f>(Tabla24105[[#This Row],[Columna4]]*CO$56/$BY$56)*$CG$55</f>
        <v>#DIV/0!</v>
      </c>
      <c r="CP91" s="292" t="e">
        <f>(Tabla24105[[#This Row],[Columna4]]*CP$56/$BY$56)*$CG$55</f>
        <v>#DIV/0!</v>
      </c>
      <c r="CQ91" s="292" t="e">
        <f>(Tabla24105[[#This Row],[Columna4]]*CQ$56/$BY$56)*$CG$55</f>
        <v>#DIV/0!</v>
      </c>
      <c r="CR91" s="292" t="e">
        <f>(Tabla24105[[#This Row],[Columna4]]*CR$56/$BY$56)*$CG$55</f>
        <v>#DIV/0!</v>
      </c>
      <c r="CS91" s="292" t="e">
        <f>(Tabla24105[[#This Row],[Columna4]]*CS$56/$BY$56)*$CG$55</f>
        <v>#DIV/0!</v>
      </c>
      <c r="CU91" s="273"/>
      <c r="CV91" s="273"/>
      <c r="CW91" s="272" t="e">
        <f>$X$88</f>
        <v>#DIV/0!</v>
      </c>
      <c r="CX91" s="95" t="str">
        <f>Tabla24[[#This Row],[Columna1]]</f>
        <v>C33</v>
      </c>
      <c r="CY91" s="292" t="e">
        <f>Tabla241057[[#This Row],[Columna3]]/7</f>
        <v>#DIV/0!</v>
      </c>
      <c r="CZ91" s="292" t="e">
        <f>Tabla241057[[#This Row],[Columna4]]/4.2</f>
        <v>#DIV/0!</v>
      </c>
      <c r="DA91" s="292" t="e">
        <f>Tabla24105[[#This Row],[Columna16]]</f>
        <v>#DIV/0!</v>
      </c>
      <c r="DB91" s="292" t="e">
        <f>(Tabla241057[[#This Row],[Columna4]]*DB$56/$CS$56)*$DA$55</f>
        <v>#DIV/0!</v>
      </c>
      <c r="DC91" s="292" t="e">
        <f>(Tabla241057[[#This Row],[Columna4]]*DC$56/$CS$56)*$DA$55</f>
        <v>#DIV/0!</v>
      </c>
      <c r="DD91" s="292" t="e">
        <f>(Tabla241057[[#This Row],[Columna4]]*DD$56/$CS$56)*$DA$55</f>
        <v>#DIV/0!</v>
      </c>
      <c r="DE91" s="292" t="e">
        <f>(Tabla241057[[#This Row],[Columna4]]*DE$56/$CS$56)*$DA$55</f>
        <v>#DIV/0!</v>
      </c>
      <c r="DF91" s="292" t="e">
        <f>(Tabla241057[[#This Row],[Columna4]]*DF$56/$CS$56)*$DA$55</f>
        <v>#DIV/0!</v>
      </c>
      <c r="DG91" s="292" t="e">
        <f>(Tabla241057[[#This Row],[Columna4]]*DG$56/$CS$56)*$DA$55</f>
        <v>#DIV/0!</v>
      </c>
      <c r="DH91" s="292" t="e">
        <f>(Tabla241057[[#This Row],[Columna4]]*DH$56/$CS$56)*$DA$55</f>
        <v>#DIV/0!</v>
      </c>
      <c r="DI91" s="292" t="e">
        <f>(Tabla241057[[#This Row],[Columna4]]*DI$56/$CS$56)*$DA$55</f>
        <v>#DIV/0!</v>
      </c>
      <c r="DJ91" s="292" t="e">
        <f>(Tabla241057[[#This Row],[Columna4]]*DJ$56/$CS$56)*$DA$55</f>
        <v>#DIV/0!</v>
      </c>
      <c r="DK91" s="292" t="e">
        <f>(Tabla241057[[#This Row],[Columna4]]*DK$56/$CS$56)*$DA$55</f>
        <v>#DIV/0!</v>
      </c>
      <c r="DL91" s="292" t="e">
        <f>(Tabla241057[[#This Row],[Columna4]]*DL$56/$CS$56)*$DA$55</f>
        <v>#DIV/0!</v>
      </c>
      <c r="DM91" s="292" t="e">
        <f>(Tabla241057[[#This Row],[Columna4]]*DM$56/$CS$56)*$DA$55</f>
        <v>#DIV/0!</v>
      </c>
      <c r="DO91" s="273"/>
      <c r="DP91" s="273"/>
      <c r="DQ91" s="272" t="e">
        <f>$X$88</f>
        <v>#DIV/0!</v>
      </c>
      <c r="DR91" s="95" t="str">
        <f>Tabla24[[#This Row],[Columna1]]</f>
        <v>C33</v>
      </c>
      <c r="DS91" s="292" t="e">
        <f>Tabla24105711[[#This Row],[Columna3]]/7</f>
        <v>#DIV/0!</v>
      </c>
      <c r="DT91" s="292" t="e">
        <f>Tabla24105711[[#This Row],[Columna4]]/4.2</f>
        <v>#DIV/0!</v>
      </c>
      <c r="DU91" s="292" t="e">
        <f>Tabla241057[[#This Row],[Columna16]]</f>
        <v>#DIV/0!</v>
      </c>
      <c r="DV91" s="292" t="e">
        <f>(Tabla24105711[[#This Row],[Columna4]]*DV$56/$DM$56)*$DU$55</f>
        <v>#DIV/0!</v>
      </c>
      <c r="DW91" s="292" t="e">
        <f>(Tabla24105711[[#This Row],[Columna4]]*DW$56/$DM$56)*$DU$55</f>
        <v>#DIV/0!</v>
      </c>
      <c r="DX91" s="292" t="e">
        <f>(Tabla24105711[[#This Row],[Columna4]]*DX$56/$DM$56)*$DU$55</f>
        <v>#DIV/0!</v>
      </c>
      <c r="DY91" s="292" t="e">
        <f>(Tabla24105711[[#This Row],[Columna4]]*DY$56/$DM$56)*$DU$55</f>
        <v>#DIV/0!</v>
      </c>
      <c r="DZ91" s="292" t="e">
        <f>(Tabla24105711[[#This Row],[Columna4]]*DZ$56/$DM$56)*$DU$55</f>
        <v>#DIV/0!</v>
      </c>
      <c r="EA91" s="292" t="e">
        <f>(Tabla24105711[[#This Row],[Columna4]]*EA$56/$DM$56)*$DU$55</f>
        <v>#DIV/0!</v>
      </c>
      <c r="EB91" s="292" t="e">
        <f>(Tabla24105711[[#This Row],[Columna4]]*EB$56/$DM$56)*$DU$55</f>
        <v>#DIV/0!</v>
      </c>
      <c r="EC91" s="292" t="e">
        <f>(Tabla24105711[[#This Row],[Columna4]]*EC$56/$DM$56)*$DU$55</f>
        <v>#DIV/0!</v>
      </c>
      <c r="ED91" s="292" t="e">
        <f>(Tabla24105711[[#This Row],[Columna4]]*ED$56/$DM$56)*$DU$55</f>
        <v>#DIV/0!</v>
      </c>
      <c r="EE91" s="292" t="e">
        <f>(Tabla24105711[[#This Row],[Columna4]]*EE$56/$DM$56)*$DU$55</f>
        <v>#DIV/0!</v>
      </c>
      <c r="EF91" s="292" t="e">
        <f>(Tabla24105711[[#This Row],[Columna4]]*EF$56/$DM$56)*$DU$55</f>
        <v>#DIV/0!</v>
      </c>
      <c r="EG91" s="292" t="e">
        <f>(Tabla24105711[[#This Row],[Columna4]]*EG$56/$DM$56)*$DU$55</f>
        <v>#DIV/0!</v>
      </c>
      <c r="EI91" s="255" t="s">
        <v>399</v>
      </c>
      <c r="EJ91" s="257" t="s">
        <v>400</v>
      </c>
      <c r="EK91" s="258">
        <f t="shared" si="313"/>
        <v>0</v>
      </c>
      <c r="EL91" s="258">
        <f t="shared" si="313"/>
        <v>0</v>
      </c>
      <c r="EM91" s="258">
        <f t="shared" si="313"/>
        <v>0</v>
      </c>
      <c r="EN91" s="258">
        <f t="shared" si="313"/>
        <v>0</v>
      </c>
      <c r="EO91" s="258">
        <f t="shared" si="313"/>
        <v>0</v>
      </c>
      <c r="EP91" s="258">
        <f t="shared" si="313"/>
        <v>0</v>
      </c>
      <c r="EQ91" s="258">
        <f t="shared" si="313"/>
        <v>0</v>
      </c>
      <c r="ER91" s="258">
        <f t="shared" si="313"/>
        <v>0</v>
      </c>
      <c r="ES91" s="258">
        <f t="shared" si="313"/>
        <v>0</v>
      </c>
      <c r="ET91" s="258">
        <f t="shared" si="313"/>
        <v>0</v>
      </c>
      <c r="EU91" s="258">
        <f t="shared" si="313"/>
        <v>0</v>
      </c>
      <c r="EV91" s="258">
        <f t="shared" si="313"/>
        <v>0</v>
      </c>
      <c r="EW91" s="221">
        <f t="shared" si="197"/>
        <v>0</v>
      </c>
      <c r="EX91" s="123" t="e">
        <f t="shared" si="198"/>
        <v>#DIV/0!</v>
      </c>
      <c r="FC91" s="210"/>
      <c r="FD91" s="210"/>
      <c r="FE91" s="210"/>
      <c r="FF91" s="210"/>
      <c r="FG91" s="210"/>
      <c r="FH91" s="210"/>
      <c r="FI91" s="210"/>
      <c r="FJ91" s="210"/>
      <c r="FK91" s="210"/>
      <c r="FL91" s="210"/>
      <c r="FM91" s="210"/>
      <c r="FO91" s="124"/>
      <c r="GI91" s="40" t="s">
        <v>401</v>
      </c>
      <c r="GJ91" s="42">
        <v>0</v>
      </c>
      <c r="GK91" s="54"/>
      <c r="GL91" s="55"/>
      <c r="GM91" s="56"/>
      <c r="GN91" s="7"/>
    </row>
    <row r="92" spans="18:226" ht="14.4" customHeight="1" x14ac:dyDescent="0.3">
      <c r="R92" s="270">
        <f t="shared" si="268"/>
        <v>0</v>
      </c>
      <c r="S92" s="270">
        <f t="shared" si="269"/>
        <v>0</v>
      </c>
      <c r="T92" s="270">
        <f t="shared" si="270"/>
        <v>0</v>
      </c>
      <c r="U92" s="270">
        <f t="shared" si="271"/>
        <v>0</v>
      </c>
      <c r="V92" s="271" t="s">
        <v>616</v>
      </c>
      <c r="W92" s="160">
        <f t="shared" si="272"/>
        <v>0</v>
      </c>
      <c r="X92" s="272" t="e">
        <f t="shared" si="265"/>
        <v>#DIV/0!</v>
      </c>
      <c r="Y92" s="273"/>
      <c r="Z92" s="273"/>
      <c r="AA92" s="332">
        <v>0</v>
      </c>
      <c r="AB92" s="335">
        <v>0</v>
      </c>
      <c r="AC92" s="163"/>
      <c r="AM92" s="273"/>
      <c r="AN92" s="273"/>
      <c r="AO92" s="272" t="e">
        <f>$X$89</f>
        <v>#DIV/0!</v>
      </c>
      <c r="AP92" s="95" t="str">
        <f t="shared" si="275"/>
        <v>C34</v>
      </c>
      <c r="AQ92" s="292">
        <f>Tabla24[[#This Row],[Columna3]]/7</f>
        <v>0</v>
      </c>
      <c r="AR92" s="292">
        <f>Tabla24[[#This Row],[Columna4]]/4.2</f>
        <v>0</v>
      </c>
      <c r="AS92" s="292">
        <f t="shared" si="276"/>
        <v>0</v>
      </c>
      <c r="AT92" s="292">
        <f t="shared" si="277"/>
        <v>0</v>
      </c>
      <c r="AU92" s="292">
        <f t="shared" si="278"/>
        <v>0</v>
      </c>
      <c r="AV92" s="292">
        <f t="shared" si="279"/>
        <v>0</v>
      </c>
      <c r="AW92" s="292">
        <f t="shared" si="280"/>
        <v>0</v>
      </c>
      <c r="AX92" s="292">
        <f t="shared" si="281"/>
        <v>0</v>
      </c>
      <c r="AY92" s="292">
        <f t="shared" si="282"/>
        <v>0</v>
      </c>
      <c r="AZ92" s="292">
        <f t="shared" si="283"/>
        <v>0</v>
      </c>
      <c r="BA92" s="292">
        <f t="shared" si="284"/>
        <v>0</v>
      </c>
      <c r="BB92" s="292">
        <f t="shared" si="285"/>
        <v>0</v>
      </c>
      <c r="BC92" s="292">
        <f t="shared" si="286"/>
        <v>0</v>
      </c>
      <c r="BD92" s="292">
        <f t="shared" si="287"/>
        <v>0</v>
      </c>
      <c r="BE92" s="292">
        <f t="shared" si="288"/>
        <v>0</v>
      </c>
      <c r="BG92" s="273"/>
      <c r="BH92" s="273"/>
      <c r="BI92" s="272" t="e">
        <f>$X$89</f>
        <v>#DIV/0!</v>
      </c>
      <c r="BJ92" s="95" t="str">
        <f>Tabla24[[#This Row],[Columna1]]</f>
        <v>C34</v>
      </c>
      <c r="BK92" s="292">
        <f>Tabla2410[[#This Row],[Columna3]]/7</f>
        <v>0</v>
      </c>
      <c r="BL92" s="292">
        <f>Tabla2410[[#This Row],[Columna4]]/4.2</f>
        <v>0</v>
      </c>
      <c r="BM92" s="292">
        <f>Tabla24[[#This Row],[Columna16]]</f>
        <v>0</v>
      </c>
      <c r="BN92" s="292" t="e">
        <f>(Tabla2410[[#This Row],[Columna4]]*BN$56/$BE$56)*$BM$55</f>
        <v>#DIV/0!</v>
      </c>
      <c r="BO92" s="292" t="e">
        <f>(Tabla2410[[#This Row],[Columna4]]*BO$56/$BE$56)*$BM$55</f>
        <v>#DIV/0!</v>
      </c>
      <c r="BP92" s="292" t="e">
        <f>(Tabla2410[[#This Row],[Columna4]]*BP$56/$BE$56)*$BM$55</f>
        <v>#DIV/0!</v>
      </c>
      <c r="BQ92" s="292" t="e">
        <f>(Tabla2410[[#This Row],[Columna4]]*BQ$56/$BE$56)*$BM$55</f>
        <v>#DIV/0!</v>
      </c>
      <c r="BR92" s="292" t="e">
        <f>(Tabla2410[[#This Row],[Columna4]]*BR$56/$BE$56)*$BM$55</f>
        <v>#DIV/0!</v>
      </c>
      <c r="BS92" s="292" t="e">
        <f>(Tabla2410[[#This Row],[Columna4]]*BS$56/$BE$56)*$BM$55</f>
        <v>#DIV/0!</v>
      </c>
      <c r="BT92" s="292" t="e">
        <f>(Tabla2410[[#This Row],[Columna4]]*BT$56/$BE$56)*$BM$55</f>
        <v>#DIV/0!</v>
      </c>
      <c r="BU92" s="292" t="e">
        <f>(Tabla2410[[#This Row],[Columna4]]*BU$56/$BE$56)*$BM$55</f>
        <v>#DIV/0!</v>
      </c>
      <c r="BV92" s="292" t="e">
        <f>(Tabla2410[[#This Row],[Columna4]]*BV$56/$BE$56)*$BM$55</f>
        <v>#DIV/0!</v>
      </c>
      <c r="BW92" s="292" t="e">
        <f>(Tabla2410[[#This Row],[Columna4]]*BW$56/$BE$56)*$BM$55</f>
        <v>#DIV/0!</v>
      </c>
      <c r="BX92" s="292" t="e">
        <f>(Tabla2410[[#This Row],[Columna4]]*BX$56/$BE$56)*$BM$55</f>
        <v>#DIV/0!</v>
      </c>
      <c r="BY92" s="292" t="e">
        <f>(Tabla2410[[#This Row],[Columna4]]*BY$56/$BE$56)*$BM$55</f>
        <v>#DIV/0!</v>
      </c>
      <c r="CA92" s="273"/>
      <c r="CB92" s="273"/>
      <c r="CC92" s="272" t="e">
        <f>$X$89</f>
        <v>#DIV/0!</v>
      </c>
      <c r="CD92" s="95" t="str">
        <f>Tabla24[[#This Row],[Columna1]]</f>
        <v>C34</v>
      </c>
      <c r="CE92" s="292" t="e">
        <f>Tabla24105[[#This Row],[Columna3]]/7</f>
        <v>#DIV/0!</v>
      </c>
      <c r="CF92" s="292" t="e">
        <f>Tabla24105[[#This Row],[Columna4]]/4.2</f>
        <v>#DIV/0!</v>
      </c>
      <c r="CG92" s="292" t="e">
        <f>Tabla2410[[#This Row],[Columna16]]</f>
        <v>#DIV/0!</v>
      </c>
      <c r="CH92" s="292" t="e">
        <f>(Tabla24105[[#This Row],[Columna4]]*CH$56/$BY$56)*$CG$55</f>
        <v>#DIV/0!</v>
      </c>
      <c r="CI92" s="292" t="e">
        <f>(Tabla24105[[#This Row],[Columna4]]*CI$56/$BY$56)*$CG$55</f>
        <v>#DIV/0!</v>
      </c>
      <c r="CJ92" s="292" t="e">
        <f>(Tabla24105[[#This Row],[Columna4]]*CJ$56/$BY$56)*$CG$55</f>
        <v>#DIV/0!</v>
      </c>
      <c r="CK92" s="292" t="e">
        <f>(Tabla24105[[#This Row],[Columna4]]*CK$56/$BY$56)*$CG$55</f>
        <v>#DIV/0!</v>
      </c>
      <c r="CL92" s="292" t="e">
        <f>(Tabla24105[[#This Row],[Columna4]]*CL$56/$BY$56)*$CG$55</f>
        <v>#DIV/0!</v>
      </c>
      <c r="CM92" s="292" t="e">
        <f>(Tabla24105[[#This Row],[Columna4]]*CM$56/$BY$56)*$CG$55</f>
        <v>#DIV/0!</v>
      </c>
      <c r="CN92" s="292" t="e">
        <f>(Tabla24105[[#This Row],[Columna4]]*CN$56/$BY$56)*$CG$55</f>
        <v>#DIV/0!</v>
      </c>
      <c r="CO92" s="292" t="e">
        <f>(Tabla24105[[#This Row],[Columna4]]*CO$56/$BY$56)*$CG$55</f>
        <v>#DIV/0!</v>
      </c>
      <c r="CP92" s="292" t="e">
        <f>(Tabla24105[[#This Row],[Columna4]]*CP$56/$BY$56)*$CG$55</f>
        <v>#DIV/0!</v>
      </c>
      <c r="CQ92" s="292" t="e">
        <f>(Tabla24105[[#This Row],[Columna4]]*CQ$56/$BY$56)*$CG$55</f>
        <v>#DIV/0!</v>
      </c>
      <c r="CR92" s="292" t="e">
        <f>(Tabla24105[[#This Row],[Columna4]]*CR$56/$BY$56)*$CG$55</f>
        <v>#DIV/0!</v>
      </c>
      <c r="CS92" s="292" t="e">
        <f>(Tabla24105[[#This Row],[Columna4]]*CS$56/$BY$56)*$CG$55</f>
        <v>#DIV/0!</v>
      </c>
      <c r="CU92" s="273"/>
      <c r="CV92" s="273"/>
      <c r="CW92" s="272" t="e">
        <f>$X$89</f>
        <v>#DIV/0!</v>
      </c>
      <c r="CX92" s="95" t="str">
        <f>Tabla24[[#This Row],[Columna1]]</f>
        <v>C34</v>
      </c>
      <c r="CY92" s="292" t="e">
        <f>Tabla241057[[#This Row],[Columna3]]/7</f>
        <v>#DIV/0!</v>
      </c>
      <c r="CZ92" s="292" t="e">
        <f>Tabla241057[[#This Row],[Columna4]]/4.2</f>
        <v>#DIV/0!</v>
      </c>
      <c r="DA92" s="292" t="e">
        <f>Tabla24105[[#This Row],[Columna16]]</f>
        <v>#DIV/0!</v>
      </c>
      <c r="DB92" s="292" t="e">
        <f>(Tabla241057[[#This Row],[Columna4]]*DB$56/$CS$56)*$DA$55</f>
        <v>#DIV/0!</v>
      </c>
      <c r="DC92" s="292" t="e">
        <f>(Tabla241057[[#This Row],[Columna4]]*DC$56/$CS$56)*$DA$55</f>
        <v>#DIV/0!</v>
      </c>
      <c r="DD92" s="292" t="e">
        <f>(Tabla241057[[#This Row],[Columna4]]*DD$56/$CS$56)*$DA$55</f>
        <v>#DIV/0!</v>
      </c>
      <c r="DE92" s="292" t="e">
        <f>(Tabla241057[[#This Row],[Columna4]]*DE$56/$CS$56)*$DA$55</f>
        <v>#DIV/0!</v>
      </c>
      <c r="DF92" s="292" t="e">
        <f>(Tabla241057[[#This Row],[Columna4]]*DF$56/$CS$56)*$DA$55</f>
        <v>#DIV/0!</v>
      </c>
      <c r="DG92" s="292" t="e">
        <f>(Tabla241057[[#This Row],[Columna4]]*DG$56/$CS$56)*$DA$55</f>
        <v>#DIV/0!</v>
      </c>
      <c r="DH92" s="292" t="e">
        <f>(Tabla241057[[#This Row],[Columna4]]*DH$56/$CS$56)*$DA$55</f>
        <v>#DIV/0!</v>
      </c>
      <c r="DI92" s="292" t="e">
        <f>(Tabla241057[[#This Row],[Columna4]]*DI$56/$CS$56)*$DA$55</f>
        <v>#DIV/0!</v>
      </c>
      <c r="DJ92" s="292" t="e">
        <f>(Tabla241057[[#This Row],[Columna4]]*DJ$56/$CS$56)*$DA$55</f>
        <v>#DIV/0!</v>
      </c>
      <c r="DK92" s="292" t="e">
        <f>(Tabla241057[[#This Row],[Columna4]]*DK$56/$CS$56)*$DA$55</f>
        <v>#DIV/0!</v>
      </c>
      <c r="DL92" s="292" t="e">
        <f>(Tabla241057[[#This Row],[Columna4]]*DL$56/$CS$56)*$DA$55</f>
        <v>#DIV/0!</v>
      </c>
      <c r="DM92" s="292" t="e">
        <f>(Tabla241057[[#This Row],[Columna4]]*DM$56/$CS$56)*$DA$55</f>
        <v>#DIV/0!</v>
      </c>
      <c r="DO92" s="273"/>
      <c r="DP92" s="273"/>
      <c r="DQ92" s="272" t="e">
        <f>$X$89</f>
        <v>#DIV/0!</v>
      </c>
      <c r="DR92" s="95" t="str">
        <f>Tabla24[[#This Row],[Columna1]]</f>
        <v>C34</v>
      </c>
      <c r="DS92" s="292" t="e">
        <f>Tabla24105711[[#This Row],[Columna3]]/7</f>
        <v>#DIV/0!</v>
      </c>
      <c r="DT92" s="292" t="e">
        <f>Tabla24105711[[#This Row],[Columna4]]/4.2</f>
        <v>#DIV/0!</v>
      </c>
      <c r="DU92" s="292" t="e">
        <f>Tabla241057[[#This Row],[Columna16]]</f>
        <v>#DIV/0!</v>
      </c>
      <c r="DV92" s="292" t="e">
        <f>(Tabla24105711[[#This Row],[Columna4]]*DV$56/$DM$56)*$DU$55</f>
        <v>#DIV/0!</v>
      </c>
      <c r="DW92" s="292" t="e">
        <f>(Tabla24105711[[#This Row],[Columna4]]*DW$56/$DM$56)*$DU$55</f>
        <v>#DIV/0!</v>
      </c>
      <c r="DX92" s="292" t="e">
        <f>(Tabla24105711[[#This Row],[Columna4]]*DX$56/$DM$56)*$DU$55</f>
        <v>#DIV/0!</v>
      </c>
      <c r="DY92" s="292" t="e">
        <f>(Tabla24105711[[#This Row],[Columna4]]*DY$56/$DM$56)*$DU$55</f>
        <v>#DIV/0!</v>
      </c>
      <c r="DZ92" s="292" t="e">
        <f>(Tabla24105711[[#This Row],[Columna4]]*DZ$56/$DM$56)*$DU$55</f>
        <v>#DIV/0!</v>
      </c>
      <c r="EA92" s="292" t="e">
        <f>(Tabla24105711[[#This Row],[Columna4]]*EA$56/$DM$56)*$DU$55</f>
        <v>#DIV/0!</v>
      </c>
      <c r="EB92" s="292" t="e">
        <f>(Tabla24105711[[#This Row],[Columna4]]*EB$56/$DM$56)*$DU$55</f>
        <v>#DIV/0!</v>
      </c>
      <c r="EC92" s="292" t="e">
        <f>(Tabla24105711[[#This Row],[Columna4]]*EC$56/$DM$56)*$DU$55</f>
        <v>#DIV/0!</v>
      </c>
      <c r="ED92" s="292" t="e">
        <f>(Tabla24105711[[#This Row],[Columna4]]*ED$56/$DM$56)*$DU$55</f>
        <v>#DIV/0!</v>
      </c>
      <c r="EE92" s="292" t="e">
        <f>(Tabla24105711[[#This Row],[Columna4]]*EE$56/$DM$56)*$DU$55</f>
        <v>#DIV/0!</v>
      </c>
      <c r="EF92" s="292" t="e">
        <f>(Tabla24105711[[#This Row],[Columna4]]*EF$56/$DM$56)*$DU$55</f>
        <v>#DIV/0!</v>
      </c>
      <c r="EG92" s="292" t="e">
        <f>(Tabla24105711[[#This Row],[Columna4]]*EG$56/$DM$56)*$DU$55</f>
        <v>#DIV/0!</v>
      </c>
      <c r="EI92" s="255" t="s">
        <v>402</v>
      </c>
      <c r="EJ92" s="216" t="s">
        <v>403</v>
      </c>
      <c r="EK92" s="185">
        <f>SUM(EK93:EK97)</f>
        <v>0</v>
      </c>
      <c r="EL92" s="185">
        <f t="shared" ref="EL92:EV92" si="319">SUM(EL93:EL97)</f>
        <v>0</v>
      </c>
      <c r="EM92" s="185">
        <f t="shared" si="319"/>
        <v>0</v>
      </c>
      <c r="EN92" s="185">
        <f t="shared" si="319"/>
        <v>0</v>
      </c>
      <c r="EO92" s="185">
        <f t="shared" si="319"/>
        <v>0</v>
      </c>
      <c r="EP92" s="185">
        <f t="shared" si="319"/>
        <v>0</v>
      </c>
      <c r="EQ92" s="185">
        <f t="shared" si="319"/>
        <v>0</v>
      </c>
      <c r="ER92" s="185">
        <f t="shared" si="319"/>
        <v>0</v>
      </c>
      <c r="ES92" s="185">
        <f t="shared" si="319"/>
        <v>0</v>
      </c>
      <c r="ET92" s="185">
        <f t="shared" si="319"/>
        <v>0</v>
      </c>
      <c r="EU92" s="185">
        <f t="shared" si="319"/>
        <v>0</v>
      </c>
      <c r="EV92" s="185">
        <f t="shared" si="319"/>
        <v>0</v>
      </c>
      <c r="EW92" s="171">
        <f t="shared" si="197"/>
        <v>0</v>
      </c>
      <c r="EX92" s="123" t="e">
        <f t="shared" si="198"/>
        <v>#DIV/0!</v>
      </c>
      <c r="FC92" s="210"/>
      <c r="FD92" s="210"/>
      <c r="FE92" s="210"/>
      <c r="FF92" s="210"/>
      <c r="FG92" s="210"/>
      <c r="FH92" s="210"/>
      <c r="FI92" s="210"/>
      <c r="FJ92" s="210"/>
      <c r="FK92" s="210"/>
      <c r="FL92" s="210"/>
      <c r="FM92" s="210"/>
      <c r="FO92" s="124"/>
      <c r="GI92" s="40" t="s">
        <v>404</v>
      </c>
      <c r="GJ92" s="42">
        <v>0</v>
      </c>
      <c r="GK92" s="54"/>
      <c r="GL92" s="55"/>
      <c r="GM92" s="56"/>
      <c r="GN92" s="7"/>
    </row>
    <row r="93" spans="18:226" ht="14.4" customHeight="1" x14ac:dyDescent="0.3">
      <c r="R93" s="270">
        <f t="shared" si="268"/>
        <v>0</v>
      </c>
      <c r="S93" s="270">
        <f t="shared" si="269"/>
        <v>0</v>
      </c>
      <c r="T93" s="270">
        <f t="shared" si="270"/>
        <v>0</v>
      </c>
      <c r="U93" s="270">
        <f t="shared" si="271"/>
        <v>0</v>
      </c>
      <c r="V93" s="271" t="s">
        <v>617</v>
      </c>
      <c r="W93" s="160">
        <f t="shared" si="272"/>
        <v>0</v>
      </c>
      <c r="X93" s="272" t="e">
        <f t="shared" si="265"/>
        <v>#DIV/0!</v>
      </c>
      <c r="Y93" s="273"/>
      <c r="Z93" s="273"/>
      <c r="AA93" s="332">
        <v>0</v>
      </c>
      <c r="AB93" s="335">
        <v>0</v>
      </c>
      <c r="AC93" s="163"/>
      <c r="AM93" s="273"/>
      <c r="AN93" s="273"/>
      <c r="AO93" s="272" t="e">
        <f>$X$90</f>
        <v>#DIV/0!</v>
      </c>
      <c r="AP93" s="95" t="str">
        <f t="shared" si="275"/>
        <v>C35</v>
      </c>
      <c r="AQ93" s="292">
        <f>Tabla24[[#This Row],[Columna3]]/7</f>
        <v>0</v>
      </c>
      <c r="AR93" s="292">
        <f>Tabla24[[#This Row],[Columna4]]/4.2</f>
        <v>0</v>
      </c>
      <c r="AS93" s="292">
        <f t="shared" si="276"/>
        <v>0</v>
      </c>
      <c r="AT93" s="292">
        <f t="shared" si="277"/>
        <v>0</v>
      </c>
      <c r="AU93" s="292">
        <f t="shared" si="278"/>
        <v>0</v>
      </c>
      <c r="AV93" s="292">
        <f t="shared" si="279"/>
        <v>0</v>
      </c>
      <c r="AW93" s="292">
        <f t="shared" si="280"/>
        <v>0</v>
      </c>
      <c r="AX93" s="292">
        <f t="shared" si="281"/>
        <v>0</v>
      </c>
      <c r="AY93" s="292">
        <f t="shared" si="282"/>
        <v>0</v>
      </c>
      <c r="AZ93" s="292">
        <f t="shared" si="283"/>
        <v>0</v>
      </c>
      <c r="BA93" s="292">
        <f t="shared" si="284"/>
        <v>0</v>
      </c>
      <c r="BB93" s="292">
        <f t="shared" si="285"/>
        <v>0</v>
      </c>
      <c r="BC93" s="292">
        <f t="shared" si="286"/>
        <v>0</v>
      </c>
      <c r="BD93" s="292">
        <f t="shared" si="287"/>
        <v>0</v>
      </c>
      <c r="BE93" s="292">
        <f t="shared" si="288"/>
        <v>0</v>
      </c>
      <c r="BG93" s="273"/>
      <c r="BH93" s="273"/>
      <c r="BI93" s="272" t="e">
        <f>$X$90</f>
        <v>#DIV/0!</v>
      </c>
      <c r="BJ93" s="95" t="str">
        <f>Tabla24[[#This Row],[Columna1]]</f>
        <v>C35</v>
      </c>
      <c r="BK93" s="292">
        <f>Tabla2410[[#This Row],[Columna3]]/7</f>
        <v>0</v>
      </c>
      <c r="BL93" s="292">
        <f>Tabla2410[[#This Row],[Columna4]]/4.2</f>
        <v>0</v>
      </c>
      <c r="BM93" s="292">
        <f>Tabla24[[#This Row],[Columna16]]</f>
        <v>0</v>
      </c>
      <c r="BN93" s="292" t="e">
        <f>(Tabla2410[[#This Row],[Columna4]]*BN$56/$BE$56)*$BM$55</f>
        <v>#DIV/0!</v>
      </c>
      <c r="BO93" s="292" t="e">
        <f>(Tabla2410[[#This Row],[Columna4]]*BO$56/$BE$56)*$BM$55</f>
        <v>#DIV/0!</v>
      </c>
      <c r="BP93" s="292" t="e">
        <f>(Tabla2410[[#This Row],[Columna4]]*BP$56/$BE$56)*$BM$55</f>
        <v>#DIV/0!</v>
      </c>
      <c r="BQ93" s="292" t="e">
        <f>(Tabla2410[[#This Row],[Columna4]]*BQ$56/$BE$56)*$BM$55</f>
        <v>#DIV/0!</v>
      </c>
      <c r="BR93" s="292" t="e">
        <f>(Tabla2410[[#This Row],[Columna4]]*BR$56/$BE$56)*$BM$55</f>
        <v>#DIV/0!</v>
      </c>
      <c r="BS93" s="292" t="e">
        <f>(Tabla2410[[#This Row],[Columna4]]*BS$56/$BE$56)*$BM$55</f>
        <v>#DIV/0!</v>
      </c>
      <c r="BT93" s="292" t="e">
        <f>(Tabla2410[[#This Row],[Columna4]]*BT$56/$BE$56)*$BM$55</f>
        <v>#DIV/0!</v>
      </c>
      <c r="BU93" s="292" t="e">
        <f>(Tabla2410[[#This Row],[Columna4]]*BU$56/$BE$56)*$BM$55</f>
        <v>#DIV/0!</v>
      </c>
      <c r="BV93" s="292" t="e">
        <f>(Tabla2410[[#This Row],[Columna4]]*BV$56/$BE$56)*$BM$55</f>
        <v>#DIV/0!</v>
      </c>
      <c r="BW93" s="292" t="e">
        <f>(Tabla2410[[#This Row],[Columna4]]*BW$56/$BE$56)*$BM$55</f>
        <v>#DIV/0!</v>
      </c>
      <c r="BX93" s="292" t="e">
        <f>(Tabla2410[[#This Row],[Columna4]]*BX$56/$BE$56)*$BM$55</f>
        <v>#DIV/0!</v>
      </c>
      <c r="BY93" s="292" t="e">
        <f>(Tabla2410[[#This Row],[Columna4]]*BY$56/$BE$56)*$BM$55</f>
        <v>#DIV/0!</v>
      </c>
      <c r="CA93" s="273"/>
      <c r="CB93" s="273"/>
      <c r="CC93" s="272" t="e">
        <f>$X$90</f>
        <v>#DIV/0!</v>
      </c>
      <c r="CD93" s="95" t="str">
        <f>Tabla24[[#This Row],[Columna1]]</f>
        <v>C35</v>
      </c>
      <c r="CE93" s="292" t="e">
        <f>Tabla24105[[#This Row],[Columna3]]/7</f>
        <v>#DIV/0!</v>
      </c>
      <c r="CF93" s="292" t="e">
        <f>Tabla24105[[#This Row],[Columna4]]/4.2</f>
        <v>#DIV/0!</v>
      </c>
      <c r="CG93" s="292" t="e">
        <f>Tabla2410[[#This Row],[Columna16]]</f>
        <v>#DIV/0!</v>
      </c>
      <c r="CH93" s="292" t="e">
        <f>(Tabla24105[[#This Row],[Columna4]]*CH$56/$BY$56)*$CG$55</f>
        <v>#DIV/0!</v>
      </c>
      <c r="CI93" s="292" t="e">
        <f>(Tabla24105[[#This Row],[Columna4]]*CI$56/$BY$56)*$CG$55</f>
        <v>#DIV/0!</v>
      </c>
      <c r="CJ93" s="292" t="e">
        <f>(Tabla24105[[#This Row],[Columna4]]*CJ$56/$BY$56)*$CG$55</f>
        <v>#DIV/0!</v>
      </c>
      <c r="CK93" s="292" t="e">
        <f>(Tabla24105[[#This Row],[Columna4]]*CK$56/$BY$56)*$CG$55</f>
        <v>#DIV/0!</v>
      </c>
      <c r="CL93" s="292" t="e">
        <f>(Tabla24105[[#This Row],[Columna4]]*CL$56/$BY$56)*$CG$55</f>
        <v>#DIV/0!</v>
      </c>
      <c r="CM93" s="292" t="e">
        <f>(Tabla24105[[#This Row],[Columna4]]*CM$56/$BY$56)*$CG$55</f>
        <v>#DIV/0!</v>
      </c>
      <c r="CN93" s="292" t="e">
        <f>(Tabla24105[[#This Row],[Columna4]]*CN$56/$BY$56)*$CG$55</f>
        <v>#DIV/0!</v>
      </c>
      <c r="CO93" s="292" t="e">
        <f>(Tabla24105[[#This Row],[Columna4]]*CO$56/$BY$56)*$CG$55</f>
        <v>#DIV/0!</v>
      </c>
      <c r="CP93" s="292" t="e">
        <f>(Tabla24105[[#This Row],[Columna4]]*CP$56/$BY$56)*$CG$55</f>
        <v>#DIV/0!</v>
      </c>
      <c r="CQ93" s="292" t="e">
        <f>(Tabla24105[[#This Row],[Columna4]]*CQ$56/$BY$56)*$CG$55</f>
        <v>#DIV/0!</v>
      </c>
      <c r="CR93" s="292" t="e">
        <f>(Tabla24105[[#This Row],[Columna4]]*CR$56/$BY$56)*$CG$55</f>
        <v>#DIV/0!</v>
      </c>
      <c r="CS93" s="292" t="e">
        <f>(Tabla24105[[#This Row],[Columna4]]*CS$56/$BY$56)*$CG$55</f>
        <v>#DIV/0!</v>
      </c>
      <c r="CU93" s="273"/>
      <c r="CV93" s="273"/>
      <c r="CW93" s="272" t="e">
        <f>$X$90</f>
        <v>#DIV/0!</v>
      </c>
      <c r="CX93" s="95" t="str">
        <f>Tabla24[[#This Row],[Columna1]]</f>
        <v>C35</v>
      </c>
      <c r="CY93" s="292" t="e">
        <f>Tabla241057[[#This Row],[Columna3]]/7</f>
        <v>#DIV/0!</v>
      </c>
      <c r="CZ93" s="292" t="e">
        <f>Tabla241057[[#This Row],[Columna4]]/4.2</f>
        <v>#DIV/0!</v>
      </c>
      <c r="DA93" s="292" t="e">
        <f>Tabla24105[[#This Row],[Columna16]]</f>
        <v>#DIV/0!</v>
      </c>
      <c r="DB93" s="292" t="e">
        <f>(Tabla241057[[#This Row],[Columna4]]*DB$56/$CS$56)*$DA$55</f>
        <v>#DIV/0!</v>
      </c>
      <c r="DC93" s="292" t="e">
        <f>(Tabla241057[[#This Row],[Columna4]]*DC$56/$CS$56)*$DA$55</f>
        <v>#DIV/0!</v>
      </c>
      <c r="DD93" s="292" t="e">
        <f>(Tabla241057[[#This Row],[Columna4]]*DD$56/$CS$56)*$DA$55</f>
        <v>#DIV/0!</v>
      </c>
      <c r="DE93" s="292" t="e">
        <f>(Tabla241057[[#This Row],[Columna4]]*DE$56/$CS$56)*$DA$55</f>
        <v>#DIV/0!</v>
      </c>
      <c r="DF93" s="292" t="e">
        <f>(Tabla241057[[#This Row],[Columna4]]*DF$56/$CS$56)*$DA$55</f>
        <v>#DIV/0!</v>
      </c>
      <c r="DG93" s="292" t="e">
        <f>(Tabla241057[[#This Row],[Columna4]]*DG$56/$CS$56)*$DA$55</f>
        <v>#DIV/0!</v>
      </c>
      <c r="DH93" s="292" t="e">
        <f>(Tabla241057[[#This Row],[Columna4]]*DH$56/$CS$56)*$DA$55</f>
        <v>#DIV/0!</v>
      </c>
      <c r="DI93" s="292" t="e">
        <f>(Tabla241057[[#This Row],[Columna4]]*DI$56/$CS$56)*$DA$55</f>
        <v>#DIV/0!</v>
      </c>
      <c r="DJ93" s="292" t="e">
        <f>(Tabla241057[[#This Row],[Columna4]]*DJ$56/$CS$56)*$DA$55</f>
        <v>#DIV/0!</v>
      </c>
      <c r="DK93" s="292" t="e">
        <f>(Tabla241057[[#This Row],[Columna4]]*DK$56/$CS$56)*$DA$55</f>
        <v>#DIV/0!</v>
      </c>
      <c r="DL93" s="292" t="e">
        <f>(Tabla241057[[#This Row],[Columna4]]*DL$56/$CS$56)*$DA$55</f>
        <v>#DIV/0!</v>
      </c>
      <c r="DM93" s="292" t="e">
        <f>(Tabla241057[[#This Row],[Columna4]]*DM$56/$CS$56)*$DA$55</f>
        <v>#DIV/0!</v>
      </c>
      <c r="DO93" s="273"/>
      <c r="DP93" s="273"/>
      <c r="DQ93" s="272" t="e">
        <f>$X$90</f>
        <v>#DIV/0!</v>
      </c>
      <c r="DR93" s="95" t="str">
        <f>Tabla24[[#This Row],[Columna1]]</f>
        <v>C35</v>
      </c>
      <c r="DS93" s="292" t="e">
        <f>Tabla24105711[[#This Row],[Columna3]]/7</f>
        <v>#DIV/0!</v>
      </c>
      <c r="DT93" s="292" t="e">
        <f>Tabla24105711[[#This Row],[Columna4]]/4.2</f>
        <v>#DIV/0!</v>
      </c>
      <c r="DU93" s="292" t="e">
        <f>Tabla241057[[#This Row],[Columna16]]</f>
        <v>#DIV/0!</v>
      </c>
      <c r="DV93" s="292" t="e">
        <f>(Tabla24105711[[#This Row],[Columna4]]*DV$56/$DM$56)*$DU$55</f>
        <v>#DIV/0!</v>
      </c>
      <c r="DW93" s="292" t="e">
        <f>(Tabla24105711[[#This Row],[Columna4]]*DW$56/$DM$56)*$DU$55</f>
        <v>#DIV/0!</v>
      </c>
      <c r="DX93" s="292" t="e">
        <f>(Tabla24105711[[#This Row],[Columna4]]*DX$56/$DM$56)*$DU$55</f>
        <v>#DIV/0!</v>
      </c>
      <c r="DY93" s="292" t="e">
        <f>(Tabla24105711[[#This Row],[Columna4]]*DY$56/$DM$56)*$DU$55</f>
        <v>#DIV/0!</v>
      </c>
      <c r="DZ93" s="292" t="e">
        <f>(Tabla24105711[[#This Row],[Columna4]]*DZ$56/$DM$56)*$DU$55</f>
        <v>#DIV/0!</v>
      </c>
      <c r="EA93" s="292" t="e">
        <f>(Tabla24105711[[#This Row],[Columna4]]*EA$56/$DM$56)*$DU$55</f>
        <v>#DIV/0!</v>
      </c>
      <c r="EB93" s="292" t="e">
        <f>(Tabla24105711[[#This Row],[Columna4]]*EB$56/$DM$56)*$DU$55</f>
        <v>#DIV/0!</v>
      </c>
      <c r="EC93" s="292" t="e">
        <f>(Tabla24105711[[#This Row],[Columna4]]*EC$56/$DM$56)*$DU$55</f>
        <v>#DIV/0!</v>
      </c>
      <c r="ED93" s="292" t="e">
        <f>(Tabla24105711[[#This Row],[Columna4]]*ED$56/$DM$56)*$DU$55</f>
        <v>#DIV/0!</v>
      </c>
      <c r="EE93" s="292" t="e">
        <f>(Tabla24105711[[#This Row],[Columna4]]*EE$56/$DM$56)*$DU$55</f>
        <v>#DIV/0!</v>
      </c>
      <c r="EF93" s="292" t="e">
        <f>(Tabla24105711[[#This Row],[Columna4]]*EF$56/$DM$56)*$DU$55</f>
        <v>#DIV/0!</v>
      </c>
      <c r="EG93" s="292" t="e">
        <f>(Tabla24105711[[#This Row],[Columna4]]*EG$56/$DM$56)*$DU$55</f>
        <v>#DIV/0!</v>
      </c>
      <c r="EI93" s="255" t="s">
        <v>405</v>
      </c>
      <c r="EJ93" s="257" t="s">
        <v>406</v>
      </c>
      <c r="EK93" s="258">
        <f t="shared" ref="EK93:EV97" si="320">+EK268/EK$376</f>
        <v>0</v>
      </c>
      <c r="EL93" s="258">
        <f t="shared" si="320"/>
        <v>0</v>
      </c>
      <c r="EM93" s="258">
        <f t="shared" si="320"/>
        <v>0</v>
      </c>
      <c r="EN93" s="258">
        <f t="shared" si="320"/>
        <v>0</v>
      </c>
      <c r="EO93" s="258">
        <f t="shared" si="320"/>
        <v>0</v>
      </c>
      <c r="EP93" s="258">
        <f t="shared" si="320"/>
        <v>0</v>
      </c>
      <c r="EQ93" s="258">
        <f t="shared" si="320"/>
        <v>0</v>
      </c>
      <c r="ER93" s="258">
        <f t="shared" si="320"/>
        <v>0</v>
      </c>
      <c r="ES93" s="258">
        <f t="shared" si="320"/>
        <v>0</v>
      </c>
      <c r="ET93" s="258">
        <f t="shared" si="320"/>
        <v>0</v>
      </c>
      <c r="EU93" s="258">
        <f t="shared" si="320"/>
        <v>0</v>
      </c>
      <c r="EV93" s="258">
        <f t="shared" si="320"/>
        <v>0</v>
      </c>
      <c r="EW93" s="221">
        <f t="shared" si="197"/>
        <v>0</v>
      </c>
      <c r="EX93" s="123" t="e">
        <f t="shared" si="198"/>
        <v>#DIV/0!</v>
      </c>
      <c r="FC93" s="210"/>
      <c r="FD93" s="210"/>
      <c r="FE93" s="210"/>
      <c r="FF93" s="210"/>
      <c r="FG93" s="210"/>
      <c r="FH93" s="210"/>
      <c r="FI93" s="210"/>
      <c r="FJ93" s="210"/>
      <c r="FK93" s="210"/>
      <c r="FL93" s="210"/>
      <c r="FM93" s="210"/>
      <c r="FO93" s="124"/>
      <c r="GI93" s="40" t="s">
        <v>407</v>
      </c>
      <c r="GJ93" s="42">
        <v>0</v>
      </c>
      <c r="GK93" s="57"/>
      <c r="GL93" s="58"/>
      <c r="GM93" s="59"/>
      <c r="GN93" s="7"/>
    </row>
    <row r="94" spans="18:226" ht="14.4" customHeight="1" x14ac:dyDescent="0.3">
      <c r="R94" s="270">
        <f t="shared" si="268"/>
        <v>0</v>
      </c>
      <c r="S94" s="270">
        <f t="shared" si="269"/>
        <v>0</v>
      </c>
      <c r="T94" s="270">
        <f t="shared" si="270"/>
        <v>0</v>
      </c>
      <c r="U94" s="270">
        <f t="shared" si="271"/>
        <v>0</v>
      </c>
      <c r="V94" s="271" t="s">
        <v>618</v>
      </c>
      <c r="W94" s="160">
        <f t="shared" si="272"/>
        <v>0</v>
      </c>
      <c r="X94" s="272" t="e">
        <f t="shared" si="265"/>
        <v>#DIV/0!</v>
      </c>
      <c r="Y94" s="273"/>
      <c r="Z94" s="273"/>
      <c r="AA94" s="332">
        <v>0</v>
      </c>
      <c r="AB94" s="335">
        <v>0</v>
      </c>
      <c r="AC94" s="163"/>
      <c r="AM94" s="273"/>
      <c r="AN94" s="273"/>
      <c r="AO94" s="272" t="e">
        <f>$X$91</f>
        <v>#DIV/0!</v>
      </c>
      <c r="AP94" s="95" t="str">
        <f t="shared" si="275"/>
        <v>C36</v>
      </c>
      <c r="AQ94" s="292">
        <f>Tabla24[[#This Row],[Columna3]]/7</f>
        <v>0</v>
      </c>
      <c r="AR94" s="292">
        <f>Tabla24[[#This Row],[Columna4]]/4.2</f>
        <v>0</v>
      </c>
      <c r="AS94" s="292">
        <f t="shared" si="276"/>
        <v>0</v>
      </c>
      <c r="AT94" s="292">
        <f t="shared" si="277"/>
        <v>0</v>
      </c>
      <c r="AU94" s="292">
        <f t="shared" si="278"/>
        <v>0</v>
      </c>
      <c r="AV94" s="292">
        <f t="shared" si="279"/>
        <v>0</v>
      </c>
      <c r="AW94" s="292">
        <f t="shared" si="280"/>
        <v>0</v>
      </c>
      <c r="AX94" s="292">
        <f t="shared" si="281"/>
        <v>0</v>
      </c>
      <c r="AY94" s="292">
        <f t="shared" si="282"/>
        <v>0</v>
      </c>
      <c r="AZ94" s="292">
        <f t="shared" si="283"/>
        <v>0</v>
      </c>
      <c r="BA94" s="292">
        <f t="shared" si="284"/>
        <v>0</v>
      </c>
      <c r="BB94" s="292">
        <f t="shared" si="285"/>
        <v>0</v>
      </c>
      <c r="BC94" s="292">
        <f t="shared" si="286"/>
        <v>0</v>
      </c>
      <c r="BD94" s="292">
        <f t="shared" si="287"/>
        <v>0</v>
      </c>
      <c r="BE94" s="292">
        <f t="shared" si="288"/>
        <v>0</v>
      </c>
      <c r="BG94" s="273"/>
      <c r="BH94" s="273"/>
      <c r="BI94" s="272" t="e">
        <f>$X$91</f>
        <v>#DIV/0!</v>
      </c>
      <c r="BJ94" s="95" t="str">
        <f>Tabla24[[#This Row],[Columna1]]</f>
        <v>C36</v>
      </c>
      <c r="BK94" s="292">
        <f>Tabla2410[[#This Row],[Columna3]]/7</f>
        <v>0</v>
      </c>
      <c r="BL94" s="292">
        <f>Tabla2410[[#This Row],[Columna4]]/4.2</f>
        <v>0</v>
      </c>
      <c r="BM94" s="292">
        <f>Tabla24[[#This Row],[Columna16]]</f>
        <v>0</v>
      </c>
      <c r="BN94" s="292" t="e">
        <f>(Tabla2410[[#This Row],[Columna4]]*BN$56/$BE$56)*$BM$55</f>
        <v>#DIV/0!</v>
      </c>
      <c r="BO94" s="292" t="e">
        <f>(Tabla2410[[#This Row],[Columna4]]*BO$56/$BE$56)*$BM$55</f>
        <v>#DIV/0!</v>
      </c>
      <c r="BP94" s="292" t="e">
        <f>(Tabla2410[[#This Row],[Columna4]]*BP$56/$BE$56)*$BM$55</f>
        <v>#DIV/0!</v>
      </c>
      <c r="BQ94" s="292" t="e">
        <f>(Tabla2410[[#This Row],[Columna4]]*BQ$56/$BE$56)*$BM$55</f>
        <v>#DIV/0!</v>
      </c>
      <c r="BR94" s="292" t="e">
        <f>(Tabla2410[[#This Row],[Columna4]]*BR$56/$BE$56)*$BM$55</f>
        <v>#DIV/0!</v>
      </c>
      <c r="BS94" s="292" t="e">
        <f>(Tabla2410[[#This Row],[Columna4]]*BS$56/$BE$56)*$BM$55</f>
        <v>#DIV/0!</v>
      </c>
      <c r="BT94" s="292" t="e">
        <f>(Tabla2410[[#This Row],[Columna4]]*BT$56/$BE$56)*$BM$55</f>
        <v>#DIV/0!</v>
      </c>
      <c r="BU94" s="292" t="e">
        <f>(Tabla2410[[#This Row],[Columna4]]*BU$56/$BE$56)*$BM$55</f>
        <v>#DIV/0!</v>
      </c>
      <c r="BV94" s="292" t="e">
        <f>(Tabla2410[[#This Row],[Columna4]]*BV$56/$BE$56)*$BM$55</f>
        <v>#DIV/0!</v>
      </c>
      <c r="BW94" s="292" t="e">
        <f>(Tabla2410[[#This Row],[Columna4]]*BW$56/$BE$56)*$BM$55</f>
        <v>#DIV/0!</v>
      </c>
      <c r="BX94" s="292" t="e">
        <f>(Tabla2410[[#This Row],[Columna4]]*BX$56/$BE$56)*$BM$55</f>
        <v>#DIV/0!</v>
      </c>
      <c r="BY94" s="292" t="e">
        <f>(Tabla2410[[#This Row],[Columna4]]*BY$56/$BE$56)*$BM$55</f>
        <v>#DIV/0!</v>
      </c>
      <c r="CA94" s="273"/>
      <c r="CB94" s="273"/>
      <c r="CC94" s="272" t="e">
        <f>$X$91</f>
        <v>#DIV/0!</v>
      </c>
      <c r="CD94" s="95" t="str">
        <f>Tabla24[[#This Row],[Columna1]]</f>
        <v>C36</v>
      </c>
      <c r="CE94" s="292" t="e">
        <f>Tabla24105[[#This Row],[Columna3]]/7</f>
        <v>#DIV/0!</v>
      </c>
      <c r="CF94" s="292" t="e">
        <f>Tabla24105[[#This Row],[Columna4]]/4.2</f>
        <v>#DIV/0!</v>
      </c>
      <c r="CG94" s="292" t="e">
        <f>Tabla2410[[#This Row],[Columna16]]</f>
        <v>#DIV/0!</v>
      </c>
      <c r="CH94" s="292" t="e">
        <f>(Tabla24105[[#This Row],[Columna4]]*CH$56/$BY$56)*$CG$55</f>
        <v>#DIV/0!</v>
      </c>
      <c r="CI94" s="292" t="e">
        <f>(Tabla24105[[#This Row],[Columna4]]*CI$56/$BY$56)*$CG$55</f>
        <v>#DIV/0!</v>
      </c>
      <c r="CJ94" s="292" t="e">
        <f>(Tabla24105[[#This Row],[Columna4]]*CJ$56/$BY$56)*$CG$55</f>
        <v>#DIV/0!</v>
      </c>
      <c r="CK94" s="292" t="e">
        <f>(Tabla24105[[#This Row],[Columna4]]*CK$56/$BY$56)*$CG$55</f>
        <v>#DIV/0!</v>
      </c>
      <c r="CL94" s="292" t="e">
        <f>(Tabla24105[[#This Row],[Columna4]]*CL$56/$BY$56)*$CG$55</f>
        <v>#DIV/0!</v>
      </c>
      <c r="CM94" s="292" t="e">
        <f>(Tabla24105[[#This Row],[Columna4]]*CM$56/$BY$56)*$CG$55</f>
        <v>#DIV/0!</v>
      </c>
      <c r="CN94" s="292" t="e">
        <f>(Tabla24105[[#This Row],[Columna4]]*CN$56/$BY$56)*$CG$55</f>
        <v>#DIV/0!</v>
      </c>
      <c r="CO94" s="292" t="e">
        <f>(Tabla24105[[#This Row],[Columna4]]*CO$56/$BY$56)*$CG$55</f>
        <v>#DIV/0!</v>
      </c>
      <c r="CP94" s="292" t="e">
        <f>(Tabla24105[[#This Row],[Columna4]]*CP$56/$BY$56)*$CG$55</f>
        <v>#DIV/0!</v>
      </c>
      <c r="CQ94" s="292" t="e">
        <f>(Tabla24105[[#This Row],[Columna4]]*CQ$56/$BY$56)*$CG$55</f>
        <v>#DIV/0!</v>
      </c>
      <c r="CR94" s="292" t="e">
        <f>(Tabla24105[[#This Row],[Columna4]]*CR$56/$BY$56)*$CG$55</f>
        <v>#DIV/0!</v>
      </c>
      <c r="CS94" s="292" t="e">
        <f>(Tabla24105[[#This Row],[Columna4]]*CS$56/$BY$56)*$CG$55</f>
        <v>#DIV/0!</v>
      </c>
      <c r="CU94" s="273"/>
      <c r="CV94" s="273"/>
      <c r="CW94" s="272" t="e">
        <f>$X$91</f>
        <v>#DIV/0!</v>
      </c>
      <c r="CX94" s="95" t="str">
        <f>Tabla24[[#This Row],[Columna1]]</f>
        <v>C36</v>
      </c>
      <c r="CY94" s="292" t="e">
        <f>Tabla241057[[#This Row],[Columna3]]/7</f>
        <v>#DIV/0!</v>
      </c>
      <c r="CZ94" s="292" t="e">
        <f>Tabla241057[[#This Row],[Columna4]]/4.2</f>
        <v>#DIV/0!</v>
      </c>
      <c r="DA94" s="292" t="e">
        <f>Tabla24105[[#This Row],[Columna16]]</f>
        <v>#DIV/0!</v>
      </c>
      <c r="DB94" s="292" t="e">
        <f>(Tabla241057[[#This Row],[Columna4]]*DB$56/$CS$56)*$DA$55</f>
        <v>#DIV/0!</v>
      </c>
      <c r="DC94" s="292" t="e">
        <f>(Tabla241057[[#This Row],[Columna4]]*DC$56/$CS$56)*$DA$55</f>
        <v>#DIV/0!</v>
      </c>
      <c r="DD94" s="292" t="e">
        <f>(Tabla241057[[#This Row],[Columna4]]*DD$56/$CS$56)*$DA$55</f>
        <v>#DIV/0!</v>
      </c>
      <c r="DE94" s="292" t="e">
        <f>(Tabla241057[[#This Row],[Columna4]]*DE$56/$CS$56)*$DA$55</f>
        <v>#DIV/0!</v>
      </c>
      <c r="DF94" s="292" t="e">
        <f>(Tabla241057[[#This Row],[Columna4]]*DF$56/$CS$56)*$DA$55</f>
        <v>#DIV/0!</v>
      </c>
      <c r="DG94" s="292" t="e">
        <f>(Tabla241057[[#This Row],[Columna4]]*DG$56/$CS$56)*$DA$55</f>
        <v>#DIV/0!</v>
      </c>
      <c r="DH94" s="292" t="e">
        <f>(Tabla241057[[#This Row],[Columna4]]*DH$56/$CS$56)*$DA$55</f>
        <v>#DIV/0!</v>
      </c>
      <c r="DI94" s="292" t="e">
        <f>(Tabla241057[[#This Row],[Columna4]]*DI$56/$CS$56)*$DA$55</f>
        <v>#DIV/0!</v>
      </c>
      <c r="DJ94" s="292" t="e">
        <f>(Tabla241057[[#This Row],[Columna4]]*DJ$56/$CS$56)*$DA$55</f>
        <v>#DIV/0!</v>
      </c>
      <c r="DK94" s="292" t="e">
        <f>(Tabla241057[[#This Row],[Columna4]]*DK$56/$CS$56)*$DA$55</f>
        <v>#DIV/0!</v>
      </c>
      <c r="DL94" s="292" t="e">
        <f>(Tabla241057[[#This Row],[Columna4]]*DL$56/$CS$56)*$DA$55</f>
        <v>#DIV/0!</v>
      </c>
      <c r="DM94" s="292" t="e">
        <f>(Tabla241057[[#This Row],[Columna4]]*DM$56/$CS$56)*$DA$55</f>
        <v>#DIV/0!</v>
      </c>
      <c r="DO94" s="273"/>
      <c r="DP94" s="273"/>
      <c r="DQ94" s="272" t="e">
        <f>$X$91</f>
        <v>#DIV/0!</v>
      </c>
      <c r="DR94" s="95" t="str">
        <f>Tabla24[[#This Row],[Columna1]]</f>
        <v>C36</v>
      </c>
      <c r="DS94" s="292" t="e">
        <f>Tabla24105711[[#This Row],[Columna3]]/7</f>
        <v>#DIV/0!</v>
      </c>
      <c r="DT94" s="292" t="e">
        <f>Tabla24105711[[#This Row],[Columna4]]/4.2</f>
        <v>#DIV/0!</v>
      </c>
      <c r="DU94" s="292" t="e">
        <f>Tabla241057[[#This Row],[Columna16]]</f>
        <v>#DIV/0!</v>
      </c>
      <c r="DV94" s="292" t="e">
        <f>(Tabla24105711[[#This Row],[Columna4]]*DV$56/$DM$56)*$DU$55</f>
        <v>#DIV/0!</v>
      </c>
      <c r="DW94" s="292" t="e">
        <f>(Tabla24105711[[#This Row],[Columna4]]*DW$56/$DM$56)*$DU$55</f>
        <v>#DIV/0!</v>
      </c>
      <c r="DX94" s="292" t="e">
        <f>(Tabla24105711[[#This Row],[Columna4]]*DX$56/$DM$56)*$DU$55</f>
        <v>#DIV/0!</v>
      </c>
      <c r="DY94" s="292" t="e">
        <f>(Tabla24105711[[#This Row],[Columna4]]*DY$56/$DM$56)*$DU$55</f>
        <v>#DIV/0!</v>
      </c>
      <c r="DZ94" s="292" t="e">
        <f>(Tabla24105711[[#This Row],[Columna4]]*DZ$56/$DM$56)*$DU$55</f>
        <v>#DIV/0!</v>
      </c>
      <c r="EA94" s="292" t="e">
        <f>(Tabla24105711[[#This Row],[Columna4]]*EA$56/$DM$56)*$DU$55</f>
        <v>#DIV/0!</v>
      </c>
      <c r="EB94" s="292" t="e">
        <f>(Tabla24105711[[#This Row],[Columna4]]*EB$56/$DM$56)*$DU$55</f>
        <v>#DIV/0!</v>
      </c>
      <c r="EC94" s="292" t="e">
        <f>(Tabla24105711[[#This Row],[Columna4]]*EC$56/$DM$56)*$DU$55</f>
        <v>#DIV/0!</v>
      </c>
      <c r="ED94" s="292" t="e">
        <f>(Tabla24105711[[#This Row],[Columna4]]*ED$56/$DM$56)*$DU$55</f>
        <v>#DIV/0!</v>
      </c>
      <c r="EE94" s="292" t="e">
        <f>(Tabla24105711[[#This Row],[Columna4]]*EE$56/$DM$56)*$DU$55</f>
        <v>#DIV/0!</v>
      </c>
      <c r="EF94" s="292" t="e">
        <f>(Tabla24105711[[#This Row],[Columna4]]*EF$56/$DM$56)*$DU$55</f>
        <v>#DIV/0!</v>
      </c>
      <c r="EG94" s="292" t="e">
        <f>(Tabla24105711[[#This Row],[Columna4]]*EG$56/$DM$56)*$DU$55</f>
        <v>#DIV/0!</v>
      </c>
      <c r="EI94" s="255" t="s">
        <v>408</v>
      </c>
      <c r="EJ94" s="257" t="s">
        <v>409</v>
      </c>
      <c r="EK94" s="258">
        <f t="shared" si="320"/>
        <v>0</v>
      </c>
      <c r="EL94" s="258">
        <f t="shared" si="320"/>
        <v>0</v>
      </c>
      <c r="EM94" s="258">
        <f t="shared" si="320"/>
        <v>0</v>
      </c>
      <c r="EN94" s="258">
        <f t="shared" si="320"/>
        <v>0</v>
      </c>
      <c r="EO94" s="258">
        <f t="shared" si="320"/>
        <v>0</v>
      </c>
      <c r="EP94" s="258">
        <f t="shared" si="320"/>
        <v>0</v>
      </c>
      <c r="EQ94" s="258">
        <f t="shared" si="320"/>
        <v>0</v>
      </c>
      <c r="ER94" s="258">
        <f t="shared" si="320"/>
        <v>0</v>
      </c>
      <c r="ES94" s="258">
        <f t="shared" si="320"/>
        <v>0</v>
      </c>
      <c r="ET94" s="258">
        <f t="shared" si="320"/>
        <v>0</v>
      </c>
      <c r="EU94" s="258">
        <f t="shared" si="320"/>
        <v>0</v>
      </c>
      <c r="EV94" s="258">
        <f t="shared" si="320"/>
        <v>0</v>
      </c>
      <c r="EW94" s="221">
        <f t="shared" si="197"/>
        <v>0</v>
      </c>
      <c r="EX94" s="123" t="e">
        <f t="shared" si="198"/>
        <v>#DIV/0!</v>
      </c>
      <c r="FH94" s="98" t="s">
        <v>1</v>
      </c>
      <c r="FI94" s="338">
        <v>0</v>
      </c>
      <c r="FJ94" s="100" t="str">
        <f>IF(FI94=0%,"No Calculado","Ajustado")</f>
        <v>No Calculado</v>
      </c>
      <c r="FK94" s="101"/>
      <c r="FL94" s="98" t="s">
        <v>2</v>
      </c>
      <c r="FM94" s="338">
        <v>0</v>
      </c>
      <c r="FN94" s="100" t="str">
        <f>IF(FM94=0%,"No Calculado","Ajustado")</f>
        <v>No Calculado</v>
      </c>
      <c r="GI94" s="40" t="s">
        <v>195</v>
      </c>
      <c r="GJ94" s="42">
        <v>0</v>
      </c>
      <c r="GK94" s="57"/>
      <c r="GL94" s="58"/>
      <c r="GM94" s="59"/>
      <c r="GN94" s="7"/>
    </row>
    <row r="95" spans="18:226" ht="14.4" customHeight="1" x14ac:dyDescent="0.3">
      <c r="R95" s="270">
        <f t="shared" si="268"/>
        <v>0</v>
      </c>
      <c r="S95" s="270">
        <f t="shared" si="269"/>
        <v>0</v>
      </c>
      <c r="T95" s="270">
        <f t="shared" si="270"/>
        <v>0</v>
      </c>
      <c r="U95" s="270">
        <f t="shared" si="271"/>
        <v>0</v>
      </c>
      <c r="V95" s="271" t="s">
        <v>619</v>
      </c>
      <c r="W95" s="160">
        <f t="shared" si="272"/>
        <v>0</v>
      </c>
      <c r="X95" s="272" t="e">
        <f t="shared" si="265"/>
        <v>#DIV/0!</v>
      </c>
      <c r="Y95" s="273"/>
      <c r="Z95" s="273"/>
      <c r="AA95" s="332">
        <v>0</v>
      </c>
      <c r="AB95" s="335">
        <v>0</v>
      </c>
      <c r="AC95" s="163"/>
      <c r="AM95" s="273"/>
      <c r="AN95" s="273"/>
      <c r="AO95" s="272" t="e">
        <f>$X$92</f>
        <v>#DIV/0!</v>
      </c>
      <c r="AP95" s="95" t="str">
        <f t="shared" si="275"/>
        <v>C37</v>
      </c>
      <c r="AQ95" s="292">
        <f>Tabla24[[#This Row],[Columna3]]/7</f>
        <v>0</v>
      </c>
      <c r="AR95" s="292">
        <f>Tabla24[[#This Row],[Columna4]]/4.2</f>
        <v>0</v>
      </c>
      <c r="AS95" s="292">
        <f t="shared" si="276"/>
        <v>0</v>
      </c>
      <c r="AT95" s="292">
        <f t="shared" si="277"/>
        <v>0</v>
      </c>
      <c r="AU95" s="292">
        <f t="shared" si="278"/>
        <v>0</v>
      </c>
      <c r="AV95" s="292">
        <f t="shared" si="279"/>
        <v>0</v>
      </c>
      <c r="AW95" s="292">
        <f t="shared" si="280"/>
        <v>0</v>
      </c>
      <c r="AX95" s="292">
        <f t="shared" si="281"/>
        <v>0</v>
      </c>
      <c r="AY95" s="292">
        <f t="shared" si="282"/>
        <v>0</v>
      </c>
      <c r="AZ95" s="292">
        <f t="shared" si="283"/>
        <v>0</v>
      </c>
      <c r="BA95" s="292">
        <f t="shared" si="284"/>
        <v>0</v>
      </c>
      <c r="BB95" s="292">
        <f t="shared" si="285"/>
        <v>0</v>
      </c>
      <c r="BC95" s="292">
        <f t="shared" si="286"/>
        <v>0</v>
      </c>
      <c r="BD95" s="292">
        <f t="shared" si="287"/>
        <v>0</v>
      </c>
      <c r="BE95" s="292">
        <f t="shared" si="288"/>
        <v>0</v>
      </c>
      <c r="BG95" s="273"/>
      <c r="BH95" s="273"/>
      <c r="BI95" s="272" t="e">
        <f>$X$92</f>
        <v>#DIV/0!</v>
      </c>
      <c r="BJ95" s="95" t="str">
        <f>Tabla24[[#This Row],[Columna1]]</f>
        <v>C37</v>
      </c>
      <c r="BK95" s="292">
        <f>Tabla2410[[#This Row],[Columna3]]/7</f>
        <v>0</v>
      </c>
      <c r="BL95" s="292">
        <f>Tabla2410[[#This Row],[Columna4]]/4.2</f>
        <v>0</v>
      </c>
      <c r="BM95" s="292">
        <f>Tabla24[[#This Row],[Columna16]]</f>
        <v>0</v>
      </c>
      <c r="BN95" s="292" t="e">
        <f>(Tabla2410[[#This Row],[Columna4]]*BN$56/$BE$56)*$BM$55</f>
        <v>#DIV/0!</v>
      </c>
      <c r="BO95" s="292" t="e">
        <f>(Tabla2410[[#This Row],[Columna4]]*BO$56/$BE$56)*$BM$55</f>
        <v>#DIV/0!</v>
      </c>
      <c r="BP95" s="292" t="e">
        <f>(Tabla2410[[#This Row],[Columna4]]*BP$56/$BE$56)*$BM$55</f>
        <v>#DIV/0!</v>
      </c>
      <c r="BQ95" s="292" t="e">
        <f>(Tabla2410[[#This Row],[Columna4]]*BQ$56/$BE$56)*$BM$55</f>
        <v>#DIV/0!</v>
      </c>
      <c r="BR95" s="292" t="e">
        <f>(Tabla2410[[#This Row],[Columna4]]*BR$56/$BE$56)*$BM$55</f>
        <v>#DIV/0!</v>
      </c>
      <c r="BS95" s="292" t="e">
        <f>(Tabla2410[[#This Row],[Columna4]]*BS$56/$BE$56)*$BM$55</f>
        <v>#DIV/0!</v>
      </c>
      <c r="BT95" s="292" t="e">
        <f>(Tabla2410[[#This Row],[Columna4]]*BT$56/$BE$56)*$BM$55</f>
        <v>#DIV/0!</v>
      </c>
      <c r="BU95" s="292" t="e">
        <f>(Tabla2410[[#This Row],[Columna4]]*BU$56/$BE$56)*$BM$55</f>
        <v>#DIV/0!</v>
      </c>
      <c r="BV95" s="292" t="e">
        <f>(Tabla2410[[#This Row],[Columna4]]*BV$56/$BE$56)*$BM$55</f>
        <v>#DIV/0!</v>
      </c>
      <c r="BW95" s="292" t="e">
        <f>(Tabla2410[[#This Row],[Columna4]]*BW$56/$BE$56)*$BM$55</f>
        <v>#DIV/0!</v>
      </c>
      <c r="BX95" s="292" t="e">
        <f>(Tabla2410[[#This Row],[Columna4]]*BX$56/$BE$56)*$BM$55</f>
        <v>#DIV/0!</v>
      </c>
      <c r="BY95" s="292" t="e">
        <f>(Tabla2410[[#This Row],[Columna4]]*BY$56/$BE$56)*$BM$55</f>
        <v>#DIV/0!</v>
      </c>
      <c r="CA95" s="273"/>
      <c r="CB95" s="273"/>
      <c r="CC95" s="272" t="e">
        <f>$X$92</f>
        <v>#DIV/0!</v>
      </c>
      <c r="CD95" s="95" t="str">
        <f>Tabla24[[#This Row],[Columna1]]</f>
        <v>C37</v>
      </c>
      <c r="CE95" s="292" t="e">
        <f>Tabla24105[[#This Row],[Columna3]]/7</f>
        <v>#DIV/0!</v>
      </c>
      <c r="CF95" s="292" t="e">
        <f>Tabla24105[[#This Row],[Columna4]]/4.2</f>
        <v>#DIV/0!</v>
      </c>
      <c r="CG95" s="292" t="e">
        <f>Tabla2410[[#This Row],[Columna16]]</f>
        <v>#DIV/0!</v>
      </c>
      <c r="CH95" s="292" t="e">
        <f>(Tabla24105[[#This Row],[Columna4]]*CH$56/$BY$56)*$CG$55</f>
        <v>#DIV/0!</v>
      </c>
      <c r="CI95" s="292" t="e">
        <f>(Tabla24105[[#This Row],[Columna4]]*CI$56/$BY$56)*$CG$55</f>
        <v>#DIV/0!</v>
      </c>
      <c r="CJ95" s="292" t="e">
        <f>(Tabla24105[[#This Row],[Columna4]]*CJ$56/$BY$56)*$CG$55</f>
        <v>#DIV/0!</v>
      </c>
      <c r="CK95" s="292" t="e">
        <f>(Tabla24105[[#This Row],[Columna4]]*CK$56/$BY$56)*$CG$55</f>
        <v>#DIV/0!</v>
      </c>
      <c r="CL95" s="292" t="e">
        <f>(Tabla24105[[#This Row],[Columna4]]*CL$56/$BY$56)*$CG$55</f>
        <v>#DIV/0!</v>
      </c>
      <c r="CM95" s="292" t="e">
        <f>(Tabla24105[[#This Row],[Columna4]]*CM$56/$BY$56)*$CG$55</f>
        <v>#DIV/0!</v>
      </c>
      <c r="CN95" s="292" t="e">
        <f>(Tabla24105[[#This Row],[Columna4]]*CN$56/$BY$56)*$CG$55</f>
        <v>#DIV/0!</v>
      </c>
      <c r="CO95" s="292" t="e">
        <f>(Tabla24105[[#This Row],[Columna4]]*CO$56/$BY$56)*$CG$55</f>
        <v>#DIV/0!</v>
      </c>
      <c r="CP95" s="292" t="e">
        <f>(Tabla24105[[#This Row],[Columna4]]*CP$56/$BY$56)*$CG$55</f>
        <v>#DIV/0!</v>
      </c>
      <c r="CQ95" s="292" t="e">
        <f>(Tabla24105[[#This Row],[Columna4]]*CQ$56/$BY$56)*$CG$55</f>
        <v>#DIV/0!</v>
      </c>
      <c r="CR95" s="292" t="e">
        <f>(Tabla24105[[#This Row],[Columna4]]*CR$56/$BY$56)*$CG$55</f>
        <v>#DIV/0!</v>
      </c>
      <c r="CS95" s="292" t="e">
        <f>(Tabla24105[[#This Row],[Columna4]]*CS$56/$BY$56)*$CG$55</f>
        <v>#DIV/0!</v>
      </c>
      <c r="CU95" s="273"/>
      <c r="CV95" s="273"/>
      <c r="CW95" s="272" t="e">
        <f>$X$92</f>
        <v>#DIV/0!</v>
      </c>
      <c r="CX95" s="95" t="str">
        <f>Tabla24[[#This Row],[Columna1]]</f>
        <v>C37</v>
      </c>
      <c r="CY95" s="292" t="e">
        <f>Tabla241057[[#This Row],[Columna3]]/7</f>
        <v>#DIV/0!</v>
      </c>
      <c r="CZ95" s="292" t="e">
        <f>Tabla241057[[#This Row],[Columna4]]/4.2</f>
        <v>#DIV/0!</v>
      </c>
      <c r="DA95" s="292" t="e">
        <f>Tabla24105[[#This Row],[Columna16]]</f>
        <v>#DIV/0!</v>
      </c>
      <c r="DB95" s="292" t="e">
        <f>(Tabla241057[[#This Row],[Columna4]]*DB$56/$CS$56)*$DA$55</f>
        <v>#DIV/0!</v>
      </c>
      <c r="DC95" s="292" t="e">
        <f>(Tabla241057[[#This Row],[Columna4]]*DC$56/$CS$56)*$DA$55</f>
        <v>#DIV/0!</v>
      </c>
      <c r="DD95" s="292" t="e">
        <f>(Tabla241057[[#This Row],[Columna4]]*DD$56/$CS$56)*$DA$55</f>
        <v>#DIV/0!</v>
      </c>
      <c r="DE95" s="292" t="e">
        <f>(Tabla241057[[#This Row],[Columna4]]*DE$56/$CS$56)*$DA$55</f>
        <v>#DIV/0!</v>
      </c>
      <c r="DF95" s="292" t="e">
        <f>(Tabla241057[[#This Row],[Columna4]]*DF$56/$CS$56)*$DA$55</f>
        <v>#DIV/0!</v>
      </c>
      <c r="DG95" s="292" t="e">
        <f>(Tabla241057[[#This Row],[Columna4]]*DG$56/$CS$56)*$DA$55</f>
        <v>#DIV/0!</v>
      </c>
      <c r="DH95" s="292" t="e">
        <f>(Tabla241057[[#This Row],[Columna4]]*DH$56/$CS$56)*$DA$55</f>
        <v>#DIV/0!</v>
      </c>
      <c r="DI95" s="292" t="e">
        <f>(Tabla241057[[#This Row],[Columna4]]*DI$56/$CS$56)*$DA$55</f>
        <v>#DIV/0!</v>
      </c>
      <c r="DJ95" s="292" t="e">
        <f>(Tabla241057[[#This Row],[Columna4]]*DJ$56/$CS$56)*$DA$55</f>
        <v>#DIV/0!</v>
      </c>
      <c r="DK95" s="292" t="e">
        <f>(Tabla241057[[#This Row],[Columna4]]*DK$56/$CS$56)*$DA$55</f>
        <v>#DIV/0!</v>
      </c>
      <c r="DL95" s="292" t="e">
        <f>(Tabla241057[[#This Row],[Columna4]]*DL$56/$CS$56)*$DA$55</f>
        <v>#DIV/0!</v>
      </c>
      <c r="DM95" s="292" t="e">
        <f>(Tabla241057[[#This Row],[Columna4]]*DM$56/$CS$56)*$DA$55</f>
        <v>#DIV/0!</v>
      </c>
      <c r="DO95" s="273"/>
      <c r="DP95" s="273"/>
      <c r="DQ95" s="272" t="e">
        <f>$X$92</f>
        <v>#DIV/0!</v>
      </c>
      <c r="DR95" s="95" t="str">
        <f>Tabla24[[#This Row],[Columna1]]</f>
        <v>C37</v>
      </c>
      <c r="DS95" s="292" t="e">
        <f>Tabla24105711[[#This Row],[Columna3]]/7</f>
        <v>#DIV/0!</v>
      </c>
      <c r="DT95" s="292" t="e">
        <f>Tabla24105711[[#This Row],[Columna4]]/4.2</f>
        <v>#DIV/0!</v>
      </c>
      <c r="DU95" s="292" t="e">
        <f>Tabla241057[[#This Row],[Columna16]]</f>
        <v>#DIV/0!</v>
      </c>
      <c r="DV95" s="292" t="e">
        <f>(Tabla24105711[[#This Row],[Columna4]]*DV$56/$DM$56)*$DU$55</f>
        <v>#DIV/0!</v>
      </c>
      <c r="DW95" s="292" t="e">
        <f>(Tabla24105711[[#This Row],[Columna4]]*DW$56/$DM$56)*$DU$55</f>
        <v>#DIV/0!</v>
      </c>
      <c r="DX95" s="292" t="e">
        <f>(Tabla24105711[[#This Row],[Columna4]]*DX$56/$DM$56)*$DU$55</f>
        <v>#DIV/0!</v>
      </c>
      <c r="DY95" s="292" t="e">
        <f>(Tabla24105711[[#This Row],[Columna4]]*DY$56/$DM$56)*$DU$55</f>
        <v>#DIV/0!</v>
      </c>
      <c r="DZ95" s="292" t="e">
        <f>(Tabla24105711[[#This Row],[Columna4]]*DZ$56/$DM$56)*$DU$55</f>
        <v>#DIV/0!</v>
      </c>
      <c r="EA95" s="292" t="e">
        <f>(Tabla24105711[[#This Row],[Columna4]]*EA$56/$DM$56)*$DU$55</f>
        <v>#DIV/0!</v>
      </c>
      <c r="EB95" s="292" t="e">
        <f>(Tabla24105711[[#This Row],[Columna4]]*EB$56/$DM$56)*$DU$55</f>
        <v>#DIV/0!</v>
      </c>
      <c r="EC95" s="292" t="e">
        <f>(Tabla24105711[[#This Row],[Columna4]]*EC$56/$DM$56)*$DU$55</f>
        <v>#DIV/0!</v>
      </c>
      <c r="ED95" s="292" t="e">
        <f>(Tabla24105711[[#This Row],[Columna4]]*ED$56/$DM$56)*$DU$55</f>
        <v>#DIV/0!</v>
      </c>
      <c r="EE95" s="292" t="e">
        <f>(Tabla24105711[[#This Row],[Columna4]]*EE$56/$DM$56)*$DU$55</f>
        <v>#DIV/0!</v>
      </c>
      <c r="EF95" s="292" t="e">
        <f>(Tabla24105711[[#This Row],[Columna4]]*EF$56/$DM$56)*$DU$55</f>
        <v>#DIV/0!</v>
      </c>
      <c r="EG95" s="292" t="e">
        <f>(Tabla24105711[[#This Row],[Columna4]]*EG$56/$DM$56)*$DU$55</f>
        <v>#DIV/0!</v>
      </c>
      <c r="EI95" s="255" t="s">
        <v>410</v>
      </c>
      <c r="EJ95" s="257" t="s">
        <v>411</v>
      </c>
      <c r="EK95" s="258">
        <f t="shared" si="320"/>
        <v>0</v>
      </c>
      <c r="EL95" s="258">
        <f t="shared" si="320"/>
        <v>0</v>
      </c>
      <c r="EM95" s="258">
        <f t="shared" si="320"/>
        <v>0</v>
      </c>
      <c r="EN95" s="258">
        <f t="shared" si="320"/>
        <v>0</v>
      </c>
      <c r="EO95" s="258">
        <f t="shared" si="320"/>
        <v>0</v>
      </c>
      <c r="EP95" s="258">
        <f t="shared" si="320"/>
        <v>0</v>
      </c>
      <c r="EQ95" s="258">
        <f t="shared" si="320"/>
        <v>0</v>
      </c>
      <c r="ER95" s="258">
        <f t="shared" si="320"/>
        <v>0</v>
      </c>
      <c r="ES95" s="258">
        <f t="shared" si="320"/>
        <v>0</v>
      </c>
      <c r="ET95" s="258">
        <f t="shared" si="320"/>
        <v>0</v>
      </c>
      <c r="EU95" s="258">
        <f t="shared" si="320"/>
        <v>0</v>
      </c>
      <c r="EV95" s="258">
        <f t="shared" si="320"/>
        <v>0</v>
      </c>
      <c r="EW95" s="221">
        <f t="shared" si="197"/>
        <v>0</v>
      </c>
      <c r="EX95" s="123" t="e">
        <f t="shared" si="198"/>
        <v>#DIV/0!</v>
      </c>
      <c r="FA95" s="106" t="s">
        <v>412</v>
      </c>
      <c r="FB95" s="106"/>
      <c r="FC95" s="106"/>
      <c r="FD95" s="106"/>
      <c r="FE95" s="106"/>
      <c r="FF95" s="106"/>
      <c r="FG95" s="106"/>
      <c r="FH95" s="98" t="s">
        <v>13</v>
      </c>
      <c r="FI95" s="338">
        <v>0</v>
      </c>
      <c r="FJ95" s="100" t="str">
        <f>IF(FI95=0%,"No Calculado","Ajustado")</f>
        <v>No Calculado</v>
      </c>
      <c r="FK95" s="110"/>
      <c r="FL95" s="98" t="s">
        <v>14</v>
      </c>
      <c r="FM95" s="338">
        <v>0</v>
      </c>
      <c r="FN95" s="100" t="str">
        <f>IF(FM95=0%,"Ya Calculado","Mejorado")</f>
        <v>Ya Calculado</v>
      </c>
      <c r="GI95" s="40" t="s">
        <v>413</v>
      </c>
      <c r="GJ95" s="42">
        <v>0</v>
      </c>
      <c r="GK95" s="57"/>
      <c r="GL95" s="58"/>
      <c r="GM95" s="59"/>
      <c r="GN95" s="7"/>
    </row>
    <row r="96" spans="18:226" ht="14.4" customHeight="1" x14ac:dyDescent="0.3">
      <c r="R96" s="270">
        <f t="shared" si="268"/>
        <v>0</v>
      </c>
      <c r="S96" s="270">
        <f t="shared" si="269"/>
        <v>0</v>
      </c>
      <c r="T96" s="270">
        <f t="shared" si="270"/>
        <v>0</v>
      </c>
      <c r="U96" s="270">
        <f t="shared" si="271"/>
        <v>0</v>
      </c>
      <c r="V96" s="271" t="s">
        <v>620</v>
      </c>
      <c r="W96" s="160">
        <f t="shared" si="272"/>
        <v>0</v>
      </c>
      <c r="X96" s="272" t="e">
        <f t="shared" si="265"/>
        <v>#DIV/0!</v>
      </c>
      <c r="Y96" s="273"/>
      <c r="Z96" s="273"/>
      <c r="AA96" s="332">
        <v>0</v>
      </c>
      <c r="AB96" s="335">
        <v>0</v>
      </c>
      <c r="AC96" s="163"/>
      <c r="AM96" s="273"/>
      <c r="AN96" s="273"/>
      <c r="AO96" s="272" t="e">
        <f>$X$93</f>
        <v>#DIV/0!</v>
      </c>
      <c r="AP96" s="95" t="str">
        <f t="shared" si="275"/>
        <v>C38</v>
      </c>
      <c r="AQ96" s="292">
        <f>Tabla24[[#This Row],[Columna3]]/7</f>
        <v>0</v>
      </c>
      <c r="AR96" s="292">
        <f>Tabla24[[#This Row],[Columna4]]/4.2</f>
        <v>0</v>
      </c>
      <c r="AS96" s="292">
        <f t="shared" si="276"/>
        <v>0</v>
      </c>
      <c r="AT96" s="292">
        <f t="shared" si="277"/>
        <v>0</v>
      </c>
      <c r="AU96" s="292">
        <f t="shared" si="278"/>
        <v>0</v>
      </c>
      <c r="AV96" s="292">
        <f t="shared" si="279"/>
        <v>0</v>
      </c>
      <c r="AW96" s="292">
        <f t="shared" si="280"/>
        <v>0</v>
      </c>
      <c r="AX96" s="292">
        <f t="shared" si="281"/>
        <v>0</v>
      </c>
      <c r="AY96" s="292">
        <f t="shared" si="282"/>
        <v>0</v>
      </c>
      <c r="AZ96" s="292">
        <f t="shared" si="283"/>
        <v>0</v>
      </c>
      <c r="BA96" s="292">
        <f t="shared" si="284"/>
        <v>0</v>
      </c>
      <c r="BB96" s="292">
        <f t="shared" si="285"/>
        <v>0</v>
      </c>
      <c r="BC96" s="292">
        <f t="shared" si="286"/>
        <v>0</v>
      </c>
      <c r="BD96" s="292">
        <f t="shared" si="287"/>
        <v>0</v>
      </c>
      <c r="BE96" s="292">
        <f t="shared" si="288"/>
        <v>0</v>
      </c>
      <c r="BG96" s="273"/>
      <c r="BH96" s="273"/>
      <c r="BI96" s="272" t="e">
        <f>$X$93</f>
        <v>#DIV/0!</v>
      </c>
      <c r="BJ96" s="95" t="str">
        <f>Tabla24[[#This Row],[Columna1]]</f>
        <v>C38</v>
      </c>
      <c r="BK96" s="292">
        <f>Tabla2410[[#This Row],[Columna3]]/7</f>
        <v>0</v>
      </c>
      <c r="BL96" s="292">
        <f>Tabla2410[[#This Row],[Columna4]]/4.2</f>
        <v>0</v>
      </c>
      <c r="BM96" s="292">
        <f>Tabla24[[#This Row],[Columna16]]</f>
        <v>0</v>
      </c>
      <c r="BN96" s="292" t="e">
        <f>(Tabla2410[[#This Row],[Columna4]]*BN$56/$BE$56)*$BM$55</f>
        <v>#DIV/0!</v>
      </c>
      <c r="BO96" s="292" t="e">
        <f>(Tabla2410[[#This Row],[Columna4]]*BO$56/$BE$56)*$BM$55</f>
        <v>#DIV/0!</v>
      </c>
      <c r="BP96" s="292" t="e">
        <f>(Tabla2410[[#This Row],[Columna4]]*BP$56/$BE$56)*$BM$55</f>
        <v>#DIV/0!</v>
      </c>
      <c r="BQ96" s="292" t="e">
        <f>(Tabla2410[[#This Row],[Columna4]]*BQ$56/$BE$56)*$BM$55</f>
        <v>#DIV/0!</v>
      </c>
      <c r="BR96" s="292" t="e">
        <f>(Tabla2410[[#This Row],[Columna4]]*BR$56/$BE$56)*$BM$55</f>
        <v>#DIV/0!</v>
      </c>
      <c r="BS96" s="292" t="e">
        <f>(Tabla2410[[#This Row],[Columna4]]*BS$56/$BE$56)*$BM$55</f>
        <v>#DIV/0!</v>
      </c>
      <c r="BT96" s="292" t="e">
        <f>(Tabla2410[[#This Row],[Columna4]]*BT$56/$BE$56)*$BM$55</f>
        <v>#DIV/0!</v>
      </c>
      <c r="BU96" s="292" t="e">
        <f>(Tabla2410[[#This Row],[Columna4]]*BU$56/$BE$56)*$BM$55</f>
        <v>#DIV/0!</v>
      </c>
      <c r="BV96" s="292" t="e">
        <f>(Tabla2410[[#This Row],[Columna4]]*BV$56/$BE$56)*$BM$55</f>
        <v>#DIV/0!</v>
      </c>
      <c r="BW96" s="292" t="e">
        <f>(Tabla2410[[#This Row],[Columna4]]*BW$56/$BE$56)*$BM$55</f>
        <v>#DIV/0!</v>
      </c>
      <c r="BX96" s="292" t="e">
        <f>(Tabla2410[[#This Row],[Columna4]]*BX$56/$BE$56)*$BM$55</f>
        <v>#DIV/0!</v>
      </c>
      <c r="BY96" s="292" t="e">
        <f>(Tabla2410[[#This Row],[Columna4]]*BY$56/$BE$56)*$BM$55</f>
        <v>#DIV/0!</v>
      </c>
      <c r="CA96" s="273"/>
      <c r="CB96" s="273"/>
      <c r="CC96" s="272" t="e">
        <f>$X$93</f>
        <v>#DIV/0!</v>
      </c>
      <c r="CD96" s="95" t="str">
        <f>Tabla24[[#This Row],[Columna1]]</f>
        <v>C38</v>
      </c>
      <c r="CE96" s="292" t="e">
        <f>Tabla24105[[#This Row],[Columna3]]/7</f>
        <v>#DIV/0!</v>
      </c>
      <c r="CF96" s="292" t="e">
        <f>Tabla24105[[#This Row],[Columna4]]/4.2</f>
        <v>#DIV/0!</v>
      </c>
      <c r="CG96" s="292" t="e">
        <f>Tabla2410[[#This Row],[Columna16]]</f>
        <v>#DIV/0!</v>
      </c>
      <c r="CH96" s="292" t="e">
        <f>(Tabla24105[[#This Row],[Columna4]]*CH$56/$BY$56)*$CG$55</f>
        <v>#DIV/0!</v>
      </c>
      <c r="CI96" s="292" t="e">
        <f>(Tabla24105[[#This Row],[Columna4]]*CI$56/$BY$56)*$CG$55</f>
        <v>#DIV/0!</v>
      </c>
      <c r="CJ96" s="292" t="e">
        <f>(Tabla24105[[#This Row],[Columna4]]*CJ$56/$BY$56)*$CG$55</f>
        <v>#DIV/0!</v>
      </c>
      <c r="CK96" s="292" t="e">
        <f>(Tabla24105[[#This Row],[Columna4]]*CK$56/$BY$56)*$CG$55</f>
        <v>#DIV/0!</v>
      </c>
      <c r="CL96" s="292" t="e">
        <f>(Tabla24105[[#This Row],[Columna4]]*CL$56/$BY$56)*$CG$55</f>
        <v>#DIV/0!</v>
      </c>
      <c r="CM96" s="292" t="e">
        <f>(Tabla24105[[#This Row],[Columna4]]*CM$56/$BY$56)*$CG$55</f>
        <v>#DIV/0!</v>
      </c>
      <c r="CN96" s="292" t="e">
        <f>(Tabla24105[[#This Row],[Columna4]]*CN$56/$BY$56)*$CG$55</f>
        <v>#DIV/0!</v>
      </c>
      <c r="CO96" s="292" t="e">
        <f>(Tabla24105[[#This Row],[Columna4]]*CO$56/$BY$56)*$CG$55</f>
        <v>#DIV/0!</v>
      </c>
      <c r="CP96" s="292" t="e">
        <f>(Tabla24105[[#This Row],[Columna4]]*CP$56/$BY$56)*$CG$55</f>
        <v>#DIV/0!</v>
      </c>
      <c r="CQ96" s="292" t="e">
        <f>(Tabla24105[[#This Row],[Columna4]]*CQ$56/$BY$56)*$CG$55</f>
        <v>#DIV/0!</v>
      </c>
      <c r="CR96" s="292" t="e">
        <f>(Tabla24105[[#This Row],[Columna4]]*CR$56/$BY$56)*$CG$55</f>
        <v>#DIV/0!</v>
      </c>
      <c r="CS96" s="292" t="e">
        <f>(Tabla24105[[#This Row],[Columna4]]*CS$56/$BY$56)*$CG$55</f>
        <v>#DIV/0!</v>
      </c>
      <c r="CU96" s="273"/>
      <c r="CV96" s="273"/>
      <c r="CW96" s="272" t="e">
        <f>$X$93</f>
        <v>#DIV/0!</v>
      </c>
      <c r="CX96" s="95" t="str">
        <f>Tabla24[[#This Row],[Columna1]]</f>
        <v>C38</v>
      </c>
      <c r="CY96" s="292" t="e">
        <f>Tabla241057[[#This Row],[Columna3]]/7</f>
        <v>#DIV/0!</v>
      </c>
      <c r="CZ96" s="292" t="e">
        <f>Tabla241057[[#This Row],[Columna4]]/4.2</f>
        <v>#DIV/0!</v>
      </c>
      <c r="DA96" s="292" t="e">
        <f>Tabla24105[[#This Row],[Columna16]]</f>
        <v>#DIV/0!</v>
      </c>
      <c r="DB96" s="292" t="e">
        <f>(Tabla241057[[#This Row],[Columna4]]*DB$56/$CS$56)*$DA$55</f>
        <v>#DIV/0!</v>
      </c>
      <c r="DC96" s="292" t="e">
        <f>(Tabla241057[[#This Row],[Columna4]]*DC$56/$CS$56)*$DA$55</f>
        <v>#DIV/0!</v>
      </c>
      <c r="DD96" s="292" t="e">
        <f>(Tabla241057[[#This Row],[Columna4]]*DD$56/$CS$56)*$DA$55</f>
        <v>#DIV/0!</v>
      </c>
      <c r="DE96" s="292" t="e">
        <f>(Tabla241057[[#This Row],[Columna4]]*DE$56/$CS$56)*$DA$55</f>
        <v>#DIV/0!</v>
      </c>
      <c r="DF96" s="292" t="e">
        <f>(Tabla241057[[#This Row],[Columna4]]*DF$56/$CS$56)*$DA$55</f>
        <v>#DIV/0!</v>
      </c>
      <c r="DG96" s="292" t="e">
        <f>(Tabla241057[[#This Row],[Columna4]]*DG$56/$CS$56)*$DA$55</f>
        <v>#DIV/0!</v>
      </c>
      <c r="DH96" s="292" t="e">
        <f>(Tabla241057[[#This Row],[Columna4]]*DH$56/$CS$56)*$DA$55</f>
        <v>#DIV/0!</v>
      </c>
      <c r="DI96" s="292" t="e">
        <f>(Tabla241057[[#This Row],[Columna4]]*DI$56/$CS$56)*$DA$55</f>
        <v>#DIV/0!</v>
      </c>
      <c r="DJ96" s="292" t="e">
        <f>(Tabla241057[[#This Row],[Columna4]]*DJ$56/$CS$56)*$DA$55</f>
        <v>#DIV/0!</v>
      </c>
      <c r="DK96" s="292" t="e">
        <f>(Tabla241057[[#This Row],[Columna4]]*DK$56/$CS$56)*$DA$55</f>
        <v>#DIV/0!</v>
      </c>
      <c r="DL96" s="292" t="e">
        <f>(Tabla241057[[#This Row],[Columna4]]*DL$56/$CS$56)*$DA$55</f>
        <v>#DIV/0!</v>
      </c>
      <c r="DM96" s="292" t="e">
        <f>(Tabla241057[[#This Row],[Columna4]]*DM$56/$CS$56)*$DA$55</f>
        <v>#DIV/0!</v>
      </c>
      <c r="DO96" s="273"/>
      <c r="DP96" s="273"/>
      <c r="DQ96" s="272" t="e">
        <f>$X$93</f>
        <v>#DIV/0!</v>
      </c>
      <c r="DR96" s="95" t="str">
        <f>Tabla24[[#This Row],[Columna1]]</f>
        <v>C38</v>
      </c>
      <c r="DS96" s="292" t="e">
        <f>Tabla24105711[[#This Row],[Columna3]]/7</f>
        <v>#DIV/0!</v>
      </c>
      <c r="DT96" s="292" t="e">
        <f>Tabla24105711[[#This Row],[Columna4]]/4.2</f>
        <v>#DIV/0!</v>
      </c>
      <c r="DU96" s="292" t="e">
        <f>Tabla241057[[#This Row],[Columna16]]</f>
        <v>#DIV/0!</v>
      </c>
      <c r="DV96" s="292" t="e">
        <f>(Tabla24105711[[#This Row],[Columna4]]*DV$56/$DM$56)*$DU$55</f>
        <v>#DIV/0!</v>
      </c>
      <c r="DW96" s="292" t="e">
        <f>(Tabla24105711[[#This Row],[Columna4]]*DW$56/$DM$56)*$DU$55</f>
        <v>#DIV/0!</v>
      </c>
      <c r="DX96" s="292" t="e">
        <f>(Tabla24105711[[#This Row],[Columna4]]*DX$56/$DM$56)*$DU$55</f>
        <v>#DIV/0!</v>
      </c>
      <c r="DY96" s="292" t="e">
        <f>(Tabla24105711[[#This Row],[Columna4]]*DY$56/$DM$56)*$DU$55</f>
        <v>#DIV/0!</v>
      </c>
      <c r="DZ96" s="292" t="e">
        <f>(Tabla24105711[[#This Row],[Columna4]]*DZ$56/$DM$56)*$DU$55</f>
        <v>#DIV/0!</v>
      </c>
      <c r="EA96" s="292" t="e">
        <f>(Tabla24105711[[#This Row],[Columna4]]*EA$56/$DM$56)*$DU$55</f>
        <v>#DIV/0!</v>
      </c>
      <c r="EB96" s="292" t="e">
        <f>(Tabla24105711[[#This Row],[Columna4]]*EB$56/$DM$56)*$DU$55</f>
        <v>#DIV/0!</v>
      </c>
      <c r="EC96" s="292" t="e">
        <f>(Tabla24105711[[#This Row],[Columna4]]*EC$56/$DM$56)*$DU$55</f>
        <v>#DIV/0!</v>
      </c>
      <c r="ED96" s="292" t="e">
        <f>(Tabla24105711[[#This Row],[Columna4]]*ED$56/$DM$56)*$DU$55</f>
        <v>#DIV/0!</v>
      </c>
      <c r="EE96" s="292" t="e">
        <f>(Tabla24105711[[#This Row],[Columna4]]*EE$56/$DM$56)*$DU$55</f>
        <v>#DIV/0!</v>
      </c>
      <c r="EF96" s="292" t="e">
        <f>(Tabla24105711[[#This Row],[Columna4]]*EF$56/$DM$56)*$DU$55</f>
        <v>#DIV/0!</v>
      </c>
      <c r="EG96" s="292" t="e">
        <f>(Tabla24105711[[#This Row],[Columna4]]*EG$56/$DM$56)*$DU$55</f>
        <v>#DIV/0!</v>
      </c>
      <c r="EI96" s="288" t="s">
        <v>414</v>
      </c>
      <c r="EJ96" s="257" t="s">
        <v>415</v>
      </c>
      <c r="EK96" s="258">
        <f t="shared" si="320"/>
        <v>0</v>
      </c>
      <c r="EL96" s="258">
        <f t="shared" si="320"/>
        <v>0</v>
      </c>
      <c r="EM96" s="258">
        <f t="shared" si="320"/>
        <v>0</v>
      </c>
      <c r="EN96" s="258">
        <f t="shared" si="320"/>
        <v>0</v>
      </c>
      <c r="EO96" s="258">
        <f t="shared" si="320"/>
        <v>0</v>
      </c>
      <c r="EP96" s="258">
        <f t="shared" si="320"/>
        <v>0</v>
      </c>
      <c r="EQ96" s="258">
        <f t="shared" si="320"/>
        <v>0</v>
      </c>
      <c r="ER96" s="258">
        <f t="shared" si="320"/>
        <v>0</v>
      </c>
      <c r="ES96" s="258">
        <f t="shared" si="320"/>
        <v>0</v>
      </c>
      <c r="ET96" s="258">
        <f t="shared" si="320"/>
        <v>0</v>
      </c>
      <c r="EU96" s="258">
        <f t="shared" si="320"/>
        <v>0</v>
      </c>
      <c r="EV96" s="258">
        <f t="shared" si="320"/>
        <v>0</v>
      </c>
      <c r="EW96" s="221">
        <f t="shared" si="197"/>
        <v>0</v>
      </c>
      <c r="EX96" s="123" t="e">
        <f t="shared" si="198"/>
        <v>#DIV/0!</v>
      </c>
      <c r="FA96" s="106"/>
      <c r="FB96" s="106"/>
      <c r="FC96" s="106"/>
      <c r="FD96" s="106"/>
      <c r="FE96" s="106"/>
      <c r="FF96" s="106"/>
      <c r="FG96" s="106"/>
      <c r="FH96" s="98" t="s">
        <v>18</v>
      </c>
      <c r="FI96" s="338">
        <v>0</v>
      </c>
      <c r="FJ96" s="100" t="str">
        <f>IF(FI96=0%,"No Incluido","Adaptado")</f>
        <v>No Incluido</v>
      </c>
      <c r="FK96" s="110"/>
      <c r="FL96" s="98" t="s">
        <v>19</v>
      </c>
      <c r="FM96" s="338">
        <v>0</v>
      </c>
      <c r="FN96" s="100" t="str">
        <f>IF(FM96=0%,"No Incluido","Adaptado")</f>
        <v>No Incluido</v>
      </c>
      <c r="GI96" s="40"/>
      <c r="GJ96" s="42"/>
      <c r="GK96" s="57"/>
      <c r="GL96" s="58"/>
      <c r="GM96" s="59"/>
      <c r="GN96" s="7"/>
    </row>
    <row r="97" spans="18:196" ht="14.4" customHeight="1" x14ac:dyDescent="0.3">
      <c r="R97" s="270">
        <f t="shared" si="268"/>
        <v>0</v>
      </c>
      <c r="S97" s="270">
        <f t="shared" si="269"/>
        <v>0</v>
      </c>
      <c r="T97" s="270">
        <f t="shared" si="270"/>
        <v>0</v>
      </c>
      <c r="U97" s="270">
        <f t="shared" si="271"/>
        <v>0</v>
      </c>
      <c r="V97" s="271" t="s">
        <v>621</v>
      </c>
      <c r="W97" s="160">
        <f t="shared" si="272"/>
        <v>0</v>
      </c>
      <c r="X97" s="272" t="e">
        <f t="shared" si="265"/>
        <v>#DIV/0!</v>
      </c>
      <c r="Y97" s="273"/>
      <c r="Z97" s="273"/>
      <c r="AA97" s="332">
        <v>0</v>
      </c>
      <c r="AB97" s="335">
        <v>0</v>
      </c>
      <c r="AC97" s="163"/>
      <c r="AM97" s="273"/>
      <c r="AN97" s="273"/>
      <c r="AO97" s="272" t="e">
        <f>$X$94</f>
        <v>#DIV/0!</v>
      </c>
      <c r="AP97" s="95" t="str">
        <f t="shared" si="275"/>
        <v>C39</v>
      </c>
      <c r="AQ97" s="292">
        <f>Tabla24[[#This Row],[Columna3]]/7</f>
        <v>0</v>
      </c>
      <c r="AR97" s="292">
        <f>Tabla24[[#This Row],[Columna4]]/4.2</f>
        <v>0</v>
      </c>
      <c r="AS97" s="292">
        <f t="shared" si="276"/>
        <v>0</v>
      </c>
      <c r="AT97" s="292">
        <f t="shared" si="277"/>
        <v>0</v>
      </c>
      <c r="AU97" s="292">
        <f t="shared" si="278"/>
        <v>0</v>
      </c>
      <c r="AV97" s="292">
        <f t="shared" si="279"/>
        <v>0</v>
      </c>
      <c r="AW97" s="292">
        <f t="shared" si="280"/>
        <v>0</v>
      </c>
      <c r="AX97" s="292">
        <f t="shared" si="281"/>
        <v>0</v>
      </c>
      <c r="AY97" s="292">
        <f t="shared" si="282"/>
        <v>0</v>
      </c>
      <c r="AZ97" s="292">
        <f t="shared" si="283"/>
        <v>0</v>
      </c>
      <c r="BA97" s="292">
        <f t="shared" si="284"/>
        <v>0</v>
      </c>
      <c r="BB97" s="292">
        <f t="shared" si="285"/>
        <v>0</v>
      </c>
      <c r="BC97" s="292">
        <f t="shared" si="286"/>
        <v>0</v>
      </c>
      <c r="BD97" s="292">
        <f t="shared" si="287"/>
        <v>0</v>
      </c>
      <c r="BE97" s="292">
        <f t="shared" si="288"/>
        <v>0</v>
      </c>
      <c r="BG97" s="273"/>
      <c r="BH97" s="273"/>
      <c r="BI97" s="272" t="e">
        <f>$X$94</f>
        <v>#DIV/0!</v>
      </c>
      <c r="BJ97" s="95" t="str">
        <f>Tabla24[[#This Row],[Columna1]]</f>
        <v>C39</v>
      </c>
      <c r="BK97" s="292">
        <f>Tabla2410[[#This Row],[Columna3]]/7</f>
        <v>0</v>
      </c>
      <c r="BL97" s="292">
        <f>Tabla2410[[#This Row],[Columna4]]/4.2</f>
        <v>0</v>
      </c>
      <c r="BM97" s="292">
        <f>Tabla24[[#This Row],[Columna16]]</f>
        <v>0</v>
      </c>
      <c r="BN97" s="292" t="e">
        <f>(Tabla2410[[#This Row],[Columna4]]*BN$56/$BE$56)*$BM$55</f>
        <v>#DIV/0!</v>
      </c>
      <c r="BO97" s="292" t="e">
        <f>(Tabla2410[[#This Row],[Columna4]]*BO$56/$BE$56)*$BM$55</f>
        <v>#DIV/0!</v>
      </c>
      <c r="BP97" s="292" t="e">
        <f>(Tabla2410[[#This Row],[Columna4]]*BP$56/$BE$56)*$BM$55</f>
        <v>#DIV/0!</v>
      </c>
      <c r="BQ97" s="292" t="e">
        <f>(Tabla2410[[#This Row],[Columna4]]*BQ$56/$BE$56)*$BM$55</f>
        <v>#DIV/0!</v>
      </c>
      <c r="BR97" s="292" t="e">
        <f>(Tabla2410[[#This Row],[Columna4]]*BR$56/$BE$56)*$BM$55</f>
        <v>#DIV/0!</v>
      </c>
      <c r="BS97" s="292" t="e">
        <f>(Tabla2410[[#This Row],[Columna4]]*BS$56/$BE$56)*$BM$55</f>
        <v>#DIV/0!</v>
      </c>
      <c r="BT97" s="292" t="e">
        <f>(Tabla2410[[#This Row],[Columna4]]*BT$56/$BE$56)*$BM$55</f>
        <v>#DIV/0!</v>
      </c>
      <c r="BU97" s="292" t="e">
        <f>(Tabla2410[[#This Row],[Columna4]]*BU$56/$BE$56)*$BM$55</f>
        <v>#DIV/0!</v>
      </c>
      <c r="BV97" s="292" t="e">
        <f>(Tabla2410[[#This Row],[Columna4]]*BV$56/$BE$56)*$BM$55</f>
        <v>#DIV/0!</v>
      </c>
      <c r="BW97" s="292" t="e">
        <f>(Tabla2410[[#This Row],[Columna4]]*BW$56/$BE$56)*$BM$55</f>
        <v>#DIV/0!</v>
      </c>
      <c r="BX97" s="292" t="e">
        <f>(Tabla2410[[#This Row],[Columna4]]*BX$56/$BE$56)*$BM$55</f>
        <v>#DIV/0!</v>
      </c>
      <c r="BY97" s="292" t="e">
        <f>(Tabla2410[[#This Row],[Columna4]]*BY$56/$BE$56)*$BM$55</f>
        <v>#DIV/0!</v>
      </c>
      <c r="CA97" s="273"/>
      <c r="CB97" s="273"/>
      <c r="CC97" s="272" t="e">
        <f>$X$94</f>
        <v>#DIV/0!</v>
      </c>
      <c r="CD97" s="95" t="str">
        <f>Tabla24[[#This Row],[Columna1]]</f>
        <v>C39</v>
      </c>
      <c r="CE97" s="292" t="e">
        <f>Tabla24105[[#This Row],[Columna3]]/7</f>
        <v>#DIV/0!</v>
      </c>
      <c r="CF97" s="292" t="e">
        <f>Tabla24105[[#This Row],[Columna4]]/4.2</f>
        <v>#DIV/0!</v>
      </c>
      <c r="CG97" s="292" t="e">
        <f>Tabla2410[[#This Row],[Columna16]]</f>
        <v>#DIV/0!</v>
      </c>
      <c r="CH97" s="292" t="e">
        <f>(Tabla24105[[#This Row],[Columna4]]*CH$56/$BY$56)*$CG$55</f>
        <v>#DIV/0!</v>
      </c>
      <c r="CI97" s="292" t="e">
        <f>(Tabla24105[[#This Row],[Columna4]]*CI$56/$BY$56)*$CG$55</f>
        <v>#DIV/0!</v>
      </c>
      <c r="CJ97" s="292" t="e">
        <f>(Tabla24105[[#This Row],[Columna4]]*CJ$56/$BY$56)*$CG$55</f>
        <v>#DIV/0!</v>
      </c>
      <c r="CK97" s="292" t="e">
        <f>(Tabla24105[[#This Row],[Columna4]]*CK$56/$BY$56)*$CG$55</f>
        <v>#DIV/0!</v>
      </c>
      <c r="CL97" s="292" t="e">
        <f>(Tabla24105[[#This Row],[Columna4]]*CL$56/$BY$56)*$CG$55</f>
        <v>#DIV/0!</v>
      </c>
      <c r="CM97" s="292" t="e">
        <f>(Tabla24105[[#This Row],[Columna4]]*CM$56/$BY$56)*$CG$55</f>
        <v>#DIV/0!</v>
      </c>
      <c r="CN97" s="292" t="e">
        <f>(Tabla24105[[#This Row],[Columna4]]*CN$56/$BY$56)*$CG$55</f>
        <v>#DIV/0!</v>
      </c>
      <c r="CO97" s="292" t="e">
        <f>(Tabla24105[[#This Row],[Columna4]]*CO$56/$BY$56)*$CG$55</f>
        <v>#DIV/0!</v>
      </c>
      <c r="CP97" s="292" t="e">
        <f>(Tabla24105[[#This Row],[Columna4]]*CP$56/$BY$56)*$CG$55</f>
        <v>#DIV/0!</v>
      </c>
      <c r="CQ97" s="292" t="e">
        <f>(Tabla24105[[#This Row],[Columna4]]*CQ$56/$BY$56)*$CG$55</f>
        <v>#DIV/0!</v>
      </c>
      <c r="CR97" s="292" t="e">
        <f>(Tabla24105[[#This Row],[Columna4]]*CR$56/$BY$56)*$CG$55</f>
        <v>#DIV/0!</v>
      </c>
      <c r="CS97" s="292" t="e">
        <f>(Tabla24105[[#This Row],[Columna4]]*CS$56/$BY$56)*$CG$55</f>
        <v>#DIV/0!</v>
      </c>
      <c r="CU97" s="273"/>
      <c r="CV97" s="273"/>
      <c r="CW97" s="272" t="e">
        <f>$X$94</f>
        <v>#DIV/0!</v>
      </c>
      <c r="CX97" s="95" t="str">
        <f>Tabla24[[#This Row],[Columna1]]</f>
        <v>C39</v>
      </c>
      <c r="CY97" s="292" t="e">
        <f>Tabla241057[[#This Row],[Columna3]]/7</f>
        <v>#DIV/0!</v>
      </c>
      <c r="CZ97" s="292" t="e">
        <f>Tabla241057[[#This Row],[Columna4]]/4.2</f>
        <v>#DIV/0!</v>
      </c>
      <c r="DA97" s="292" t="e">
        <f>Tabla24105[[#This Row],[Columna16]]</f>
        <v>#DIV/0!</v>
      </c>
      <c r="DB97" s="292" t="e">
        <f>(Tabla241057[[#This Row],[Columna4]]*DB$56/$CS$56)*$DA$55</f>
        <v>#DIV/0!</v>
      </c>
      <c r="DC97" s="292" t="e">
        <f>(Tabla241057[[#This Row],[Columna4]]*DC$56/$CS$56)*$DA$55</f>
        <v>#DIV/0!</v>
      </c>
      <c r="DD97" s="292" t="e">
        <f>(Tabla241057[[#This Row],[Columna4]]*DD$56/$CS$56)*$DA$55</f>
        <v>#DIV/0!</v>
      </c>
      <c r="DE97" s="292" t="e">
        <f>(Tabla241057[[#This Row],[Columna4]]*DE$56/$CS$56)*$DA$55</f>
        <v>#DIV/0!</v>
      </c>
      <c r="DF97" s="292" t="e">
        <f>(Tabla241057[[#This Row],[Columna4]]*DF$56/$CS$56)*$DA$55</f>
        <v>#DIV/0!</v>
      </c>
      <c r="DG97" s="292" t="e">
        <f>(Tabla241057[[#This Row],[Columna4]]*DG$56/$CS$56)*$DA$55</f>
        <v>#DIV/0!</v>
      </c>
      <c r="DH97" s="292" t="e">
        <f>(Tabla241057[[#This Row],[Columna4]]*DH$56/$CS$56)*$DA$55</f>
        <v>#DIV/0!</v>
      </c>
      <c r="DI97" s="292" t="e">
        <f>(Tabla241057[[#This Row],[Columna4]]*DI$56/$CS$56)*$DA$55</f>
        <v>#DIV/0!</v>
      </c>
      <c r="DJ97" s="292" t="e">
        <f>(Tabla241057[[#This Row],[Columna4]]*DJ$56/$CS$56)*$DA$55</f>
        <v>#DIV/0!</v>
      </c>
      <c r="DK97" s="292" t="e">
        <f>(Tabla241057[[#This Row],[Columna4]]*DK$56/$CS$56)*$DA$55</f>
        <v>#DIV/0!</v>
      </c>
      <c r="DL97" s="292" t="e">
        <f>(Tabla241057[[#This Row],[Columna4]]*DL$56/$CS$56)*$DA$55</f>
        <v>#DIV/0!</v>
      </c>
      <c r="DM97" s="292" t="e">
        <f>(Tabla241057[[#This Row],[Columna4]]*DM$56/$CS$56)*$DA$55</f>
        <v>#DIV/0!</v>
      </c>
      <c r="DO97" s="273"/>
      <c r="DP97" s="273"/>
      <c r="DQ97" s="272" t="e">
        <f>$X$94</f>
        <v>#DIV/0!</v>
      </c>
      <c r="DR97" s="95" t="str">
        <f>Tabla24[[#This Row],[Columna1]]</f>
        <v>C39</v>
      </c>
      <c r="DS97" s="292" t="e">
        <f>Tabla24105711[[#This Row],[Columna3]]/7</f>
        <v>#DIV/0!</v>
      </c>
      <c r="DT97" s="292" t="e">
        <f>Tabla24105711[[#This Row],[Columna4]]/4.2</f>
        <v>#DIV/0!</v>
      </c>
      <c r="DU97" s="292" t="e">
        <f>Tabla241057[[#This Row],[Columna16]]</f>
        <v>#DIV/0!</v>
      </c>
      <c r="DV97" s="292" t="e">
        <f>(Tabla24105711[[#This Row],[Columna4]]*DV$56/$DM$56)*$DU$55</f>
        <v>#DIV/0!</v>
      </c>
      <c r="DW97" s="292" t="e">
        <f>(Tabla24105711[[#This Row],[Columna4]]*DW$56/$DM$56)*$DU$55</f>
        <v>#DIV/0!</v>
      </c>
      <c r="DX97" s="292" t="e">
        <f>(Tabla24105711[[#This Row],[Columna4]]*DX$56/$DM$56)*$DU$55</f>
        <v>#DIV/0!</v>
      </c>
      <c r="DY97" s="292" t="e">
        <f>(Tabla24105711[[#This Row],[Columna4]]*DY$56/$DM$56)*$DU$55</f>
        <v>#DIV/0!</v>
      </c>
      <c r="DZ97" s="292" t="e">
        <f>(Tabla24105711[[#This Row],[Columna4]]*DZ$56/$DM$56)*$DU$55</f>
        <v>#DIV/0!</v>
      </c>
      <c r="EA97" s="292" t="e">
        <f>(Tabla24105711[[#This Row],[Columna4]]*EA$56/$DM$56)*$DU$55</f>
        <v>#DIV/0!</v>
      </c>
      <c r="EB97" s="292" t="e">
        <f>(Tabla24105711[[#This Row],[Columna4]]*EB$56/$DM$56)*$DU$55</f>
        <v>#DIV/0!</v>
      </c>
      <c r="EC97" s="292" t="e">
        <f>(Tabla24105711[[#This Row],[Columna4]]*EC$56/$DM$56)*$DU$55</f>
        <v>#DIV/0!</v>
      </c>
      <c r="ED97" s="292" t="e">
        <f>(Tabla24105711[[#This Row],[Columna4]]*ED$56/$DM$56)*$DU$55</f>
        <v>#DIV/0!</v>
      </c>
      <c r="EE97" s="292" t="e">
        <f>(Tabla24105711[[#This Row],[Columna4]]*EE$56/$DM$56)*$DU$55</f>
        <v>#DIV/0!</v>
      </c>
      <c r="EF97" s="292" t="e">
        <f>(Tabla24105711[[#This Row],[Columna4]]*EF$56/$DM$56)*$DU$55</f>
        <v>#DIV/0!</v>
      </c>
      <c r="EG97" s="292" t="e">
        <f>(Tabla24105711[[#This Row],[Columna4]]*EG$56/$DM$56)*$DU$55</f>
        <v>#DIV/0!</v>
      </c>
      <c r="EI97" s="255" t="s">
        <v>416</v>
      </c>
      <c r="EJ97" s="257" t="s">
        <v>262</v>
      </c>
      <c r="EK97" s="258">
        <f t="shared" si="320"/>
        <v>0</v>
      </c>
      <c r="EL97" s="258">
        <f t="shared" si="320"/>
        <v>0</v>
      </c>
      <c r="EM97" s="258">
        <f t="shared" si="320"/>
        <v>0</v>
      </c>
      <c r="EN97" s="258">
        <f t="shared" si="320"/>
        <v>0</v>
      </c>
      <c r="EO97" s="258">
        <f t="shared" si="320"/>
        <v>0</v>
      </c>
      <c r="EP97" s="258">
        <f t="shared" si="320"/>
        <v>0</v>
      </c>
      <c r="EQ97" s="258">
        <f t="shared" si="320"/>
        <v>0</v>
      </c>
      <c r="ER97" s="258">
        <f t="shared" si="320"/>
        <v>0</v>
      </c>
      <c r="ES97" s="258">
        <f t="shared" si="320"/>
        <v>0</v>
      </c>
      <c r="ET97" s="258">
        <f t="shared" si="320"/>
        <v>0</v>
      </c>
      <c r="EU97" s="258">
        <f t="shared" si="320"/>
        <v>0</v>
      </c>
      <c r="EV97" s="258">
        <f t="shared" si="320"/>
        <v>0</v>
      </c>
      <c r="EW97" s="221">
        <f t="shared" si="197"/>
        <v>0</v>
      </c>
      <c r="EX97" s="123" t="e">
        <f t="shared" ref="EX97:EX164" si="321">EW97/$EW$6</f>
        <v>#DIV/0!</v>
      </c>
      <c r="FA97" s="122"/>
      <c r="FH97" s="98"/>
      <c r="FI97" s="338">
        <v>0</v>
      </c>
      <c r="FJ97" s="100" t="str">
        <f>IF(FI97=0%,"No Incluido","Adaptado")</f>
        <v>No Incluido</v>
      </c>
      <c r="FK97" s="101"/>
      <c r="FL97" s="98" t="s">
        <v>34</v>
      </c>
      <c r="FM97" s="338">
        <v>0</v>
      </c>
      <c r="FN97" s="100" t="str">
        <f>IF(FM97=0%,"No Incluido","Adaptado")</f>
        <v>No Incluido</v>
      </c>
      <c r="FO97" s="124"/>
      <c r="GI97" s="21" t="s">
        <v>417</v>
      </c>
      <c r="GJ97" s="60"/>
      <c r="GK97" s="57"/>
      <c r="GL97" s="58"/>
      <c r="GM97" s="59"/>
      <c r="GN97" s="7"/>
    </row>
    <row r="98" spans="18:196" ht="14.4" customHeight="1" x14ac:dyDescent="0.3">
      <c r="R98" s="270">
        <f t="shared" si="268"/>
        <v>0</v>
      </c>
      <c r="S98" s="270">
        <f t="shared" si="269"/>
        <v>0</v>
      </c>
      <c r="T98" s="270">
        <f t="shared" si="270"/>
        <v>0</v>
      </c>
      <c r="U98" s="270">
        <f t="shared" si="271"/>
        <v>0</v>
      </c>
      <c r="V98" s="271" t="s">
        <v>622</v>
      </c>
      <c r="W98" s="160">
        <f t="shared" si="272"/>
        <v>0</v>
      </c>
      <c r="X98" s="272" t="e">
        <f t="shared" si="265"/>
        <v>#DIV/0!</v>
      </c>
      <c r="Y98" s="273"/>
      <c r="Z98" s="273"/>
      <c r="AA98" s="332">
        <v>0</v>
      </c>
      <c r="AB98" s="335">
        <v>0</v>
      </c>
      <c r="AC98" s="163"/>
      <c r="AM98" s="273"/>
      <c r="AN98" s="273"/>
      <c r="AO98" s="272" t="e">
        <f>$X$95</f>
        <v>#DIV/0!</v>
      </c>
      <c r="AP98" s="95" t="str">
        <f t="shared" si="275"/>
        <v>C40</v>
      </c>
      <c r="AQ98" s="292">
        <f>Tabla24[[#This Row],[Columna3]]/7</f>
        <v>0</v>
      </c>
      <c r="AR98" s="292">
        <f>Tabla24[[#This Row],[Columna4]]/4.2</f>
        <v>0</v>
      </c>
      <c r="AS98" s="292">
        <f t="shared" si="276"/>
        <v>0</v>
      </c>
      <c r="AT98" s="292">
        <f t="shared" si="277"/>
        <v>0</v>
      </c>
      <c r="AU98" s="292">
        <f t="shared" si="278"/>
        <v>0</v>
      </c>
      <c r="AV98" s="292">
        <f t="shared" si="279"/>
        <v>0</v>
      </c>
      <c r="AW98" s="292">
        <f t="shared" si="280"/>
        <v>0</v>
      </c>
      <c r="AX98" s="292">
        <f t="shared" si="281"/>
        <v>0</v>
      </c>
      <c r="AY98" s="292">
        <f t="shared" si="282"/>
        <v>0</v>
      </c>
      <c r="AZ98" s="292">
        <f t="shared" si="283"/>
        <v>0</v>
      </c>
      <c r="BA98" s="292">
        <f t="shared" si="284"/>
        <v>0</v>
      </c>
      <c r="BB98" s="292">
        <f t="shared" si="285"/>
        <v>0</v>
      </c>
      <c r="BC98" s="292">
        <f t="shared" si="286"/>
        <v>0</v>
      </c>
      <c r="BD98" s="292">
        <f t="shared" si="287"/>
        <v>0</v>
      </c>
      <c r="BE98" s="292">
        <f t="shared" si="288"/>
        <v>0</v>
      </c>
      <c r="BG98" s="273"/>
      <c r="BH98" s="273"/>
      <c r="BI98" s="272" t="e">
        <f>$X$95</f>
        <v>#DIV/0!</v>
      </c>
      <c r="BJ98" s="95" t="str">
        <f>Tabla24[[#This Row],[Columna1]]</f>
        <v>C40</v>
      </c>
      <c r="BK98" s="292">
        <f>Tabla2410[[#This Row],[Columna3]]/7</f>
        <v>0</v>
      </c>
      <c r="BL98" s="292">
        <f>Tabla2410[[#This Row],[Columna4]]/4.2</f>
        <v>0</v>
      </c>
      <c r="BM98" s="292">
        <f>Tabla24[[#This Row],[Columna16]]</f>
        <v>0</v>
      </c>
      <c r="BN98" s="292" t="e">
        <f>(Tabla2410[[#This Row],[Columna4]]*BN$56/$BE$56)*$BM$55</f>
        <v>#DIV/0!</v>
      </c>
      <c r="BO98" s="292" t="e">
        <f>(Tabla2410[[#This Row],[Columna4]]*BO$56/$BE$56)*$BM$55</f>
        <v>#DIV/0!</v>
      </c>
      <c r="BP98" s="292" t="e">
        <f>(Tabla2410[[#This Row],[Columna4]]*BP$56/$BE$56)*$BM$55</f>
        <v>#DIV/0!</v>
      </c>
      <c r="BQ98" s="292" t="e">
        <f>(Tabla2410[[#This Row],[Columna4]]*BQ$56/$BE$56)*$BM$55</f>
        <v>#DIV/0!</v>
      </c>
      <c r="BR98" s="292" t="e">
        <f>(Tabla2410[[#This Row],[Columna4]]*BR$56/$BE$56)*$BM$55</f>
        <v>#DIV/0!</v>
      </c>
      <c r="BS98" s="292" t="e">
        <f>(Tabla2410[[#This Row],[Columna4]]*BS$56/$BE$56)*$BM$55</f>
        <v>#DIV/0!</v>
      </c>
      <c r="BT98" s="292" t="e">
        <f>(Tabla2410[[#This Row],[Columna4]]*BT$56/$BE$56)*$BM$55</f>
        <v>#DIV/0!</v>
      </c>
      <c r="BU98" s="292" t="e">
        <f>(Tabla2410[[#This Row],[Columna4]]*BU$56/$BE$56)*$BM$55</f>
        <v>#DIV/0!</v>
      </c>
      <c r="BV98" s="292" t="e">
        <f>(Tabla2410[[#This Row],[Columna4]]*BV$56/$BE$56)*$BM$55</f>
        <v>#DIV/0!</v>
      </c>
      <c r="BW98" s="292" t="e">
        <f>(Tabla2410[[#This Row],[Columna4]]*BW$56/$BE$56)*$BM$55</f>
        <v>#DIV/0!</v>
      </c>
      <c r="BX98" s="292" t="e">
        <f>(Tabla2410[[#This Row],[Columna4]]*BX$56/$BE$56)*$BM$55</f>
        <v>#DIV/0!</v>
      </c>
      <c r="BY98" s="292" t="e">
        <f>(Tabla2410[[#This Row],[Columna4]]*BY$56/$BE$56)*$BM$55</f>
        <v>#DIV/0!</v>
      </c>
      <c r="CA98" s="273"/>
      <c r="CB98" s="273"/>
      <c r="CC98" s="272" t="e">
        <f>$X$95</f>
        <v>#DIV/0!</v>
      </c>
      <c r="CD98" s="95" t="str">
        <f>Tabla24[[#This Row],[Columna1]]</f>
        <v>C40</v>
      </c>
      <c r="CE98" s="292" t="e">
        <f>Tabla24105[[#This Row],[Columna3]]/7</f>
        <v>#DIV/0!</v>
      </c>
      <c r="CF98" s="292" t="e">
        <f>Tabla24105[[#This Row],[Columna4]]/4.2</f>
        <v>#DIV/0!</v>
      </c>
      <c r="CG98" s="292" t="e">
        <f>Tabla2410[[#This Row],[Columna16]]</f>
        <v>#DIV/0!</v>
      </c>
      <c r="CH98" s="292" t="e">
        <f>(Tabla24105[[#This Row],[Columna4]]*CH$56/$BY$56)*$CG$55</f>
        <v>#DIV/0!</v>
      </c>
      <c r="CI98" s="292" t="e">
        <f>(Tabla24105[[#This Row],[Columna4]]*CI$56/$BY$56)*$CG$55</f>
        <v>#DIV/0!</v>
      </c>
      <c r="CJ98" s="292" t="e">
        <f>(Tabla24105[[#This Row],[Columna4]]*CJ$56/$BY$56)*$CG$55</f>
        <v>#DIV/0!</v>
      </c>
      <c r="CK98" s="292" t="e">
        <f>(Tabla24105[[#This Row],[Columna4]]*CK$56/$BY$56)*$CG$55</f>
        <v>#DIV/0!</v>
      </c>
      <c r="CL98" s="292" t="e">
        <f>(Tabla24105[[#This Row],[Columna4]]*CL$56/$BY$56)*$CG$55</f>
        <v>#DIV/0!</v>
      </c>
      <c r="CM98" s="292" t="e">
        <f>(Tabla24105[[#This Row],[Columna4]]*CM$56/$BY$56)*$CG$55</f>
        <v>#DIV/0!</v>
      </c>
      <c r="CN98" s="292" t="e">
        <f>(Tabla24105[[#This Row],[Columna4]]*CN$56/$BY$56)*$CG$55</f>
        <v>#DIV/0!</v>
      </c>
      <c r="CO98" s="292" t="e">
        <f>(Tabla24105[[#This Row],[Columna4]]*CO$56/$BY$56)*$CG$55</f>
        <v>#DIV/0!</v>
      </c>
      <c r="CP98" s="292" t="e">
        <f>(Tabla24105[[#This Row],[Columna4]]*CP$56/$BY$56)*$CG$55</f>
        <v>#DIV/0!</v>
      </c>
      <c r="CQ98" s="292" t="e">
        <f>(Tabla24105[[#This Row],[Columna4]]*CQ$56/$BY$56)*$CG$55</f>
        <v>#DIV/0!</v>
      </c>
      <c r="CR98" s="292" t="e">
        <f>(Tabla24105[[#This Row],[Columna4]]*CR$56/$BY$56)*$CG$55</f>
        <v>#DIV/0!</v>
      </c>
      <c r="CS98" s="292" t="e">
        <f>(Tabla24105[[#This Row],[Columna4]]*CS$56/$BY$56)*$CG$55</f>
        <v>#DIV/0!</v>
      </c>
      <c r="CU98" s="273"/>
      <c r="CV98" s="273"/>
      <c r="CW98" s="272" t="e">
        <f>$X$95</f>
        <v>#DIV/0!</v>
      </c>
      <c r="CX98" s="95" t="str">
        <f>Tabla24[[#This Row],[Columna1]]</f>
        <v>C40</v>
      </c>
      <c r="CY98" s="292" t="e">
        <f>Tabla241057[[#This Row],[Columna3]]/7</f>
        <v>#DIV/0!</v>
      </c>
      <c r="CZ98" s="292" t="e">
        <f>Tabla241057[[#This Row],[Columna4]]/4.2</f>
        <v>#DIV/0!</v>
      </c>
      <c r="DA98" s="292" t="e">
        <f>Tabla24105[[#This Row],[Columna16]]</f>
        <v>#DIV/0!</v>
      </c>
      <c r="DB98" s="292" t="e">
        <f>(Tabla241057[[#This Row],[Columna4]]*DB$56/$CS$56)*$DA$55</f>
        <v>#DIV/0!</v>
      </c>
      <c r="DC98" s="292" t="e">
        <f>(Tabla241057[[#This Row],[Columna4]]*DC$56/$CS$56)*$DA$55</f>
        <v>#DIV/0!</v>
      </c>
      <c r="DD98" s="292" t="e">
        <f>(Tabla241057[[#This Row],[Columna4]]*DD$56/$CS$56)*$DA$55</f>
        <v>#DIV/0!</v>
      </c>
      <c r="DE98" s="292" t="e">
        <f>(Tabla241057[[#This Row],[Columna4]]*DE$56/$CS$56)*$DA$55</f>
        <v>#DIV/0!</v>
      </c>
      <c r="DF98" s="292" t="e">
        <f>(Tabla241057[[#This Row],[Columna4]]*DF$56/$CS$56)*$DA$55</f>
        <v>#DIV/0!</v>
      </c>
      <c r="DG98" s="292" t="e">
        <f>(Tabla241057[[#This Row],[Columna4]]*DG$56/$CS$56)*$DA$55</f>
        <v>#DIV/0!</v>
      </c>
      <c r="DH98" s="292" t="e">
        <f>(Tabla241057[[#This Row],[Columna4]]*DH$56/$CS$56)*$DA$55</f>
        <v>#DIV/0!</v>
      </c>
      <c r="DI98" s="292" t="e">
        <f>(Tabla241057[[#This Row],[Columna4]]*DI$56/$CS$56)*$DA$55</f>
        <v>#DIV/0!</v>
      </c>
      <c r="DJ98" s="292" t="e">
        <f>(Tabla241057[[#This Row],[Columna4]]*DJ$56/$CS$56)*$DA$55</f>
        <v>#DIV/0!</v>
      </c>
      <c r="DK98" s="292" t="e">
        <f>(Tabla241057[[#This Row],[Columna4]]*DK$56/$CS$56)*$DA$55</f>
        <v>#DIV/0!</v>
      </c>
      <c r="DL98" s="292" t="e">
        <f>(Tabla241057[[#This Row],[Columna4]]*DL$56/$CS$56)*$DA$55</f>
        <v>#DIV/0!</v>
      </c>
      <c r="DM98" s="292" t="e">
        <f>(Tabla241057[[#This Row],[Columna4]]*DM$56/$CS$56)*$DA$55</f>
        <v>#DIV/0!</v>
      </c>
      <c r="DO98" s="273"/>
      <c r="DP98" s="273"/>
      <c r="DQ98" s="272" t="e">
        <f>$X$95</f>
        <v>#DIV/0!</v>
      </c>
      <c r="DR98" s="95" t="str">
        <f>Tabla24[[#This Row],[Columna1]]</f>
        <v>C40</v>
      </c>
      <c r="DS98" s="292" t="e">
        <f>Tabla24105711[[#This Row],[Columna3]]/7</f>
        <v>#DIV/0!</v>
      </c>
      <c r="DT98" s="292" t="e">
        <f>Tabla24105711[[#This Row],[Columna4]]/4.2</f>
        <v>#DIV/0!</v>
      </c>
      <c r="DU98" s="292" t="e">
        <f>Tabla241057[[#This Row],[Columna16]]</f>
        <v>#DIV/0!</v>
      </c>
      <c r="DV98" s="292" t="e">
        <f>(Tabla24105711[[#This Row],[Columna4]]*DV$56/$DM$56)*$DU$55</f>
        <v>#DIV/0!</v>
      </c>
      <c r="DW98" s="292" t="e">
        <f>(Tabla24105711[[#This Row],[Columna4]]*DW$56/$DM$56)*$DU$55</f>
        <v>#DIV/0!</v>
      </c>
      <c r="DX98" s="292" t="e">
        <f>(Tabla24105711[[#This Row],[Columna4]]*DX$56/$DM$56)*$DU$55</f>
        <v>#DIV/0!</v>
      </c>
      <c r="DY98" s="292" t="e">
        <f>(Tabla24105711[[#This Row],[Columna4]]*DY$56/$DM$56)*$DU$55</f>
        <v>#DIV/0!</v>
      </c>
      <c r="DZ98" s="292" t="e">
        <f>(Tabla24105711[[#This Row],[Columna4]]*DZ$56/$DM$56)*$DU$55</f>
        <v>#DIV/0!</v>
      </c>
      <c r="EA98" s="292" t="e">
        <f>(Tabla24105711[[#This Row],[Columna4]]*EA$56/$DM$56)*$DU$55</f>
        <v>#DIV/0!</v>
      </c>
      <c r="EB98" s="292" t="e">
        <f>(Tabla24105711[[#This Row],[Columna4]]*EB$56/$DM$56)*$DU$55</f>
        <v>#DIV/0!</v>
      </c>
      <c r="EC98" s="292" t="e">
        <f>(Tabla24105711[[#This Row],[Columna4]]*EC$56/$DM$56)*$DU$55</f>
        <v>#DIV/0!</v>
      </c>
      <c r="ED98" s="292" t="e">
        <f>(Tabla24105711[[#This Row],[Columna4]]*ED$56/$DM$56)*$DU$55</f>
        <v>#DIV/0!</v>
      </c>
      <c r="EE98" s="292" t="e">
        <f>(Tabla24105711[[#This Row],[Columna4]]*EE$56/$DM$56)*$DU$55</f>
        <v>#DIV/0!</v>
      </c>
      <c r="EF98" s="292" t="e">
        <f>(Tabla24105711[[#This Row],[Columna4]]*EF$56/$DM$56)*$DU$55</f>
        <v>#DIV/0!</v>
      </c>
      <c r="EG98" s="292" t="e">
        <f>(Tabla24105711[[#This Row],[Columna4]]*EG$56/$DM$56)*$DU$55</f>
        <v>#DIV/0!</v>
      </c>
      <c r="EI98" s="288" t="s">
        <v>418</v>
      </c>
      <c r="EJ98" s="216" t="s">
        <v>419</v>
      </c>
      <c r="EK98" s="185">
        <v>0</v>
      </c>
      <c r="EL98" s="185">
        <v>0</v>
      </c>
      <c r="EM98" s="185">
        <v>0</v>
      </c>
      <c r="EN98" s="185">
        <v>0</v>
      </c>
      <c r="EO98" s="185">
        <v>0</v>
      </c>
      <c r="EP98" s="185">
        <v>0</v>
      </c>
      <c r="EQ98" s="185">
        <v>0</v>
      </c>
      <c r="ER98" s="185">
        <v>0</v>
      </c>
      <c r="ES98" s="185">
        <v>0</v>
      </c>
      <c r="ET98" s="185">
        <v>0</v>
      </c>
      <c r="EU98" s="185">
        <v>0</v>
      </c>
      <c r="EV98" s="185">
        <v>0</v>
      </c>
      <c r="EW98" s="171">
        <f t="shared" si="197"/>
        <v>0</v>
      </c>
      <c r="EX98" s="123" t="e">
        <f t="shared" si="321"/>
        <v>#DIV/0!</v>
      </c>
      <c r="FA98" s="137" t="s">
        <v>52</v>
      </c>
      <c r="FB98" s="138" t="s">
        <v>53</v>
      </c>
      <c r="FC98" s="138" t="s">
        <v>54</v>
      </c>
      <c r="FD98" s="138" t="s">
        <v>55</v>
      </c>
      <c r="FE98" s="138" t="s">
        <v>56</v>
      </c>
      <c r="FF98" s="138" t="s">
        <v>57</v>
      </c>
      <c r="FG98" s="138" t="s">
        <v>58</v>
      </c>
      <c r="FH98" s="138" t="s">
        <v>59</v>
      </c>
      <c r="FI98" s="138" t="s">
        <v>60</v>
      </c>
      <c r="FJ98" s="138" t="s">
        <v>61</v>
      </c>
      <c r="FK98" s="138" t="s">
        <v>62</v>
      </c>
      <c r="FL98" s="141" t="s">
        <v>63</v>
      </c>
      <c r="FM98" s="138" t="s">
        <v>64</v>
      </c>
      <c r="FN98" s="139" t="s">
        <v>65</v>
      </c>
      <c r="FO98" s="142"/>
      <c r="GI98" s="47" t="s">
        <v>371</v>
      </c>
      <c r="GJ98" s="61">
        <f>SUM(GJ91:GJ96)</f>
        <v>0</v>
      </c>
      <c r="GK98" s="57"/>
      <c r="GL98" s="58"/>
      <c r="GM98" s="59"/>
      <c r="GN98" s="7"/>
    </row>
    <row r="99" spans="18:196" ht="14.4" customHeight="1" x14ac:dyDescent="0.3">
      <c r="W99" s="281">
        <f t="shared" ref="W99" si="322">SUM(W56:W98)</f>
        <v>0</v>
      </c>
      <c r="X99" s="282" t="e">
        <f t="shared" si="265"/>
        <v>#DIV/0!</v>
      </c>
      <c r="Y99" s="283"/>
      <c r="Z99" s="283"/>
      <c r="AA99" s="281"/>
      <c r="AM99" s="273"/>
      <c r="AN99" s="273"/>
      <c r="AO99" s="272" t="e">
        <f>$X$96</f>
        <v>#DIV/0!</v>
      </c>
      <c r="AP99" s="95" t="str">
        <f t="shared" si="275"/>
        <v>C41</v>
      </c>
      <c r="AQ99" s="292">
        <f>Tabla24[[#This Row],[Columna3]]/7</f>
        <v>0</v>
      </c>
      <c r="AR99" s="292">
        <f>Tabla24[[#This Row],[Columna4]]/4.2</f>
        <v>0</v>
      </c>
      <c r="AS99" s="292">
        <f t="shared" si="276"/>
        <v>0</v>
      </c>
      <c r="AT99" s="292">
        <f t="shared" si="277"/>
        <v>0</v>
      </c>
      <c r="AU99" s="292">
        <f t="shared" si="278"/>
        <v>0</v>
      </c>
      <c r="AV99" s="292">
        <f t="shared" si="279"/>
        <v>0</v>
      </c>
      <c r="AW99" s="292">
        <f t="shared" si="280"/>
        <v>0</v>
      </c>
      <c r="AX99" s="292">
        <f t="shared" si="281"/>
        <v>0</v>
      </c>
      <c r="AY99" s="292">
        <f t="shared" si="282"/>
        <v>0</v>
      </c>
      <c r="AZ99" s="292">
        <f t="shared" si="283"/>
        <v>0</v>
      </c>
      <c r="BA99" s="292">
        <f t="shared" si="284"/>
        <v>0</v>
      </c>
      <c r="BB99" s="292">
        <f t="shared" si="285"/>
        <v>0</v>
      </c>
      <c r="BC99" s="292">
        <f t="shared" si="286"/>
        <v>0</v>
      </c>
      <c r="BD99" s="292">
        <f t="shared" si="287"/>
        <v>0</v>
      </c>
      <c r="BE99" s="292">
        <f t="shared" si="288"/>
        <v>0</v>
      </c>
      <c r="BG99" s="273"/>
      <c r="BH99" s="273"/>
      <c r="BI99" s="272" t="e">
        <f>$X$96</f>
        <v>#DIV/0!</v>
      </c>
      <c r="BJ99" s="95" t="str">
        <f>Tabla24[[#This Row],[Columna1]]</f>
        <v>C41</v>
      </c>
      <c r="BK99" s="292">
        <f>Tabla2410[[#This Row],[Columna3]]/7</f>
        <v>0</v>
      </c>
      <c r="BL99" s="292">
        <f>Tabla2410[[#This Row],[Columna4]]/4.2</f>
        <v>0</v>
      </c>
      <c r="BM99" s="292">
        <f>Tabla24[[#This Row],[Columna16]]</f>
        <v>0</v>
      </c>
      <c r="BN99" s="292" t="e">
        <f>(Tabla2410[[#This Row],[Columna4]]*BN$56/$BE$56)*$BM$55</f>
        <v>#DIV/0!</v>
      </c>
      <c r="BO99" s="292" t="e">
        <f>(Tabla2410[[#This Row],[Columna4]]*BO$56/$BE$56)*$BM$55</f>
        <v>#DIV/0!</v>
      </c>
      <c r="BP99" s="292" t="e">
        <f>(Tabla2410[[#This Row],[Columna4]]*BP$56/$BE$56)*$BM$55</f>
        <v>#DIV/0!</v>
      </c>
      <c r="BQ99" s="292" t="e">
        <f>(Tabla2410[[#This Row],[Columna4]]*BQ$56/$BE$56)*$BM$55</f>
        <v>#DIV/0!</v>
      </c>
      <c r="BR99" s="292" t="e">
        <f>(Tabla2410[[#This Row],[Columna4]]*BR$56/$BE$56)*$BM$55</f>
        <v>#DIV/0!</v>
      </c>
      <c r="BS99" s="292" t="e">
        <f>(Tabla2410[[#This Row],[Columna4]]*BS$56/$BE$56)*$BM$55</f>
        <v>#DIV/0!</v>
      </c>
      <c r="BT99" s="292" t="e">
        <f>(Tabla2410[[#This Row],[Columna4]]*BT$56/$BE$56)*$BM$55</f>
        <v>#DIV/0!</v>
      </c>
      <c r="BU99" s="292" t="e">
        <f>(Tabla2410[[#This Row],[Columna4]]*BU$56/$BE$56)*$BM$55</f>
        <v>#DIV/0!</v>
      </c>
      <c r="BV99" s="292" t="e">
        <f>(Tabla2410[[#This Row],[Columna4]]*BV$56/$BE$56)*$BM$55</f>
        <v>#DIV/0!</v>
      </c>
      <c r="BW99" s="292" t="e">
        <f>(Tabla2410[[#This Row],[Columna4]]*BW$56/$BE$56)*$BM$55</f>
        <v>#DIV/0!</v>
      </c>
      <c r="BX99" s="292" t="e">
        <f>(Tabla2410[[#This Row],[Columna4]]*BX$56/$BE$56)*$BM$55</f>
        <v>#DIV/0!</v>
      </c>
      <c r="BY99" s="292" t="e">
        <f>(Tabla2410[[#This Row],[Columna4]]*BY$56/$BE$56)*$BM$55</f>
        <v>#DIV/0!</v>
      </c>
      <c r="CA99" s="273"/>
      <c r="CB99" s="273"/>
      <c r="CC99" s="272" t="e">
        <f>$X$96</f>
        <v>#DIV/0!</v>
      </c>
      <c r="CD99" s="95" t="str">
        <f>Tabla24[[#This Row],[Columna1]]</f>
        <v>C41</v>
      </c>
      <c r="CE99" s="292" t="e">
        <f>Tabla24105[[#This Row],[Columna3]]/7</f>
        <v>#DIV/0!</v>
      </c>
      <c r="CF99" s="292" t="e">
        <f>Tabla24105[[#This Row],[Columna4]]/4.2</f>
        <v>#DIV/0!</v>
      </c>
      <c r="CG99" s="292" t="e">
        <f>Tabla2410[[#This Row],[Columna16]]</f>
        <v>#DIV/0!</v>
      </c>
      <c r="CH99" s="292" t="e">
        <f>(Tabla24105[[#This Row],[Columna4]]*CH$56/$BY$56)*$CG$55</f>
        <v>#DIV/0!</v>
      </c>
      <c r="CI99" s="292" t="e">
        <f>(Tabla24105[[#This Row],[Columna4]]*CI$56/$BY$56)*$CG$55</f>
        <v>#DIV/0!</v>
      </c>
      <c r="CJ99" s="292" t="e">
        <f>(Tabla24105[[#This Row],[Columna4]]*CJ$56/$BY$56)*$CG$55</f>
        <v>#DIV/0!</v>
      </c>
      <c r="CK99" s="292" t="e">
        <f>(Tabla24105[[#This Row],[Columna4]]*CK$56/$BY$56)*$CG$55</f>
        <v>#DIV/0!</v>
      </c>
      <c r="CL99" s="292" t="e">
        <f>(Tabla24105[[#This Row],[Columna4]]*CL$56/$BY$56)*$CG$55</f>
        <v>#DIV/0!</v>
      </c>
      <c r="CM99" s="292" t="e">
        <f>(Tabla24105[[#This Row],[Columna4]]*CM$56/$BY$56)*$CG$55</f>
        <v>#DIV/0!</v>
      </c>
      <c r="CN99" s="292" t="e">
        <f>(Tabla24105[[#This Row],[Columna4]]*CN$56/$BY$56)*$CG$55</f>
        <v>#DIV/0!</v>
      </c>
      <c r="CO99" s="292" t="e">
        <f>(Tabla24105[[#This Row],[Columna4]]*CO$56/$BY$56)*$CG$55</f>
        <v>#DIV/0!</v>
      </c>
      <c r="CP99" s="292" t="e">
        <f>(Tabla24105[[#This Row],[Columna4]]*CP$56/$BY$56)*$CG$55</f>
        <v>#DIV/0!</v>
      </c>
      <c r="CQ99" s="292" t="e">
        <f>(Tabla24105[[#This Row],[Columna4]]*CQ$56/$BY$56)*$CG$55</f>
        <v>#DIV/0!</v>
      </c>
      <c r="CR99" s="292" t="e">
        <f>(Tabla24105[[#This Row],[Columna4]]*CR$56/$BY$56)*$CG$55</f>
        <v>#DIV/0!</v>
      </c>
      <c r="CS99" s="292" t="e">
        <f>(Tabla24105[[#This Row],[Columna4]]*CS$56/$BY$56)*$CG$55</f>
        <v>#DIV/0!</v>
      </c>
      <c r="CU99" s="273"/>
      <c r="CV99" s="273"/>
      <c r="CW99" s="272" t="e">
        <f>$X$96</f>
        <v>#DIV/0!</v>
      </c>
      <c r="CX99" s="95" t="str">
        <f>Tabla24[[#This Row],[Columna1]]</f>
        <v>C41</v>
      </c>
      <c r="CY99" s="292" t="e">
        <f>Tabla241057[[#This Row],[Columna3]]/7</f>
        <v>#DIV/0!</v>
      </c>
      <c r="CZ99" s="292" t="e">
        <f>Tabla241057[[#This Row],[Columna4]]/4.2</f>
        <v>#DIV/0!</v>
      </c>
      <c r="DA99" s="292" t="e">
        <f>Tabla24105[[#This Row],[Columna16]]</f>
        <v>#DIV/0!</v>
      </c>
      <c r="DB99" s="292" t="e">
        <f>(Tabla241057[[#This Row],[Columna4]]*DB$56/$CS$56)*$DA$55</f>
        <v>#DIV/0!</v>
      </c>
      <c r="DC99" s="292" t="e">
        <f>(Tabla241057[[#This Row],[Columna4]]*DC$56/$CS$56)*$DA$55</f>
        <v>#DIV/0!</v>
      </c>
      <c r="DD99" s="292" t="e">
        <f>(Tabla241057[[#This Row],[Columna4]]*DD$56/$CS$56)*$DA$55</f>
        <v>#DIV/0!</v>
      </c>
      <c r="DE99" s="292" t="e">
        <f>(Tabla241057[[#This Row],[Columna4]]*DE$56/$CS$56)*$DA$55</f>
        <v>#DIV/0!</v>
      </c>
      <c r="DF99" s="292" t="e">
        <f>(Tabla241057[[#This Row],[Columna4]]*DF$56/$CS$56)*$DA$55</f>
        <v>#DIV/0!</v>
      </c>
      <c r="DG99" s="292" t="e">
        <f>(Tabla241057[[#This Row],[Columna4]]*DG$56/$CS$56)*$DA$55</f>
        <v>#DIV/0!</v>
      </c>
      <c r="DH99" s="292" t="e">
        <f>(Tabla241057[[#This Row],[Columna4]]*DH$56/$CS$56)*$DA$55</f>
        <v>#DIV/0!</v>
      </c>
      <c r="DI99" s="292" t="e">
        <f>(Tabla241057[[#This Row],[Columna4]]*DI$56/$CS$56)*$DA$55</f>
        <v>#DIV/0!</v>
      </c>
      <c r="DJ99" s="292" t="e">
        <f>(Tabla241057[[#This Row],[Columna4]]*DJ$56/$CS$56)*$DA$55</f>
        <v>#DIV/0!</v>
      </c>
      <c r="DK99" s="292" t="e">
        <f>(Tabla241057[[#This Row],[Columna4]]*DK$56/$CS$56)*$DA$55</f>
        <v>#DIV/0!</v>
      </c>
      <c r="DL99" s="292" t="e">
        <f>(Tabla241057[[#This Row],[Columna4]]*DL$56/$CS$56)*$DA$55</f>
        <v>#DIV/0!</v>
      </c>
      <c r="DM99" s="292" t="e">
        <f>(Tabla241057[[#This Row],[Columna4]]*DM$56/$CS$56)*$DA$55</f>
        <v>#DIV/0!</v>
      </c>
      <c r="DO99" s="273"/>
      <c r="DP99" s="273"/>
      <c r="DQ99" s="272" t="e">
        <f>$X$96</f>
        <v>#DIV/0!</v>
      </c>
      <c r="DR99" s="95" t="str">
        <f>Tabla24[[#This Row],[Columna1]]</f>
        <v>C41</v>
      </c>
      <c r="DS99" s="292" t="e">
        <f>Tabla24105711[[#This Row],[Columna3]]/7</f>
        <v>#DIV/0!</v>
      </c>
      <c r="DT99" s="292" t="e">
        <f>Tabla24105711[[#This Row],[Columna4]]/4.2</f>
        <v>#DIV/0!</v>
      </c>
      <c r="DU99" s="292" t="e">
        <f>Tabla241057[[#This Row],[Columna16]]</f>
        <v>#DIV/0!</v>
      </c>
      <c r="DV99" s="292" t="e">
        <f>(Tabla24105711[[#This Row],[Columna4]]*DV$56/$DM$56)*$DU$55</f>
        <v>#DIV/0!</v>
      </c>
      <c r="DW99" s="292" t="e">
        <f>(Tabla24105711[[#This Row],[Columna4]]*DW$56/$DM$56)*$DU$55</f>
        <v>#DIV/0!</v>
      </c>
      <c r="DX99" s="292" t="e">
        <f>(Tabla24105711[[#This Row],[Columna4]]*DX$56/$DM$56)*$DU$55</f>
        <v>#DIV/0!</v>
      </c>
      <c r="DY99" s="292" t="e">
        <f>(Tabla24105711[[#This Row],[Columna4]]*DY$56/$DM$56)*$DU$55</f>
        <v>#DIV/0!</v>
      </c>
      <c r="DZ99" s="292" t="e">
        <f>(Tabla24105711[[#This Row],[Columna4]]*DZ$56/$DM$56)*$DU$55</f>
        <v>#DIV/0!</v>
      </c>
      <c r="EA99" s="292" t="e">
        <f>(Tabla24105711[[#This Row],[Columna4]]*EA$56/$DM$56)*$DU$55</f>
        <v>#DIV/0!</v>
      </c>
      <c r="EB99" s="292" t="e">
        <f>(Tabla24105711[[#This Row],[Columna4]]*EB$56/$DM$56)*$DU$55</f>
        <v>#DIV/0!</v>
      </c>
      <c r="EC99" s="292" t="e">
        <f>(Tabla24105711[[#This Row],[Columna4]]*EC$56/$DM$56)*$DU$55</f>
        <v>#DIV/0!</v>
      </c>
      <c r="ED99" s="292" t="e">
        <f>(Tabla24105711[[#This Row],[Columna4]]*ED$56/$DM$56)*$DU$55</f>
        <v>#DIV/0!</v>
      </c>
      <c r="EE99" s="292" t="e">
        <f>(Tabla24105711[[#This Row],[Columna4]]*EE$56/$DM$56)*$DU$55</f>
        <v>#DIV/0!</v>
      </c>
      <c r="EF99" s="292" t="e">
        <f>(Tabla24105711[[#This Row],[Columna4]]*EF$56/$DM$56)*$DU$55</f>
        <v>#DIV/0!</v>
      </c>
      <c r="EG99" s="292" t="e">
        <f>(Tabla24105711[[#This Row],[Columna4]]*EG$56/$DM$56)*$DU$55</f>
        <v>#DIV/0!</v>
      </c>
      <c r="EI99" s="255" t="s">
        <v>420</v>
      </c>
      <c r="EJ99" s="257" t="s">
        <v>421</v>
      </c>
      <c r="EK99" s="258">
        <f t="shared" ref="EK99:EV99" si="323">+EK274/EK$376</f>
        <v>0</v>
      </c>
      <c r="EL99" s="258">
        <f t="shared" si="323"/>
        <v>0</v>
      </c>
      <c r="EM99" s="258">
        <f t="shared" si="323"/>
        <v>0</v>
      </c>
      <c r="EN99" s="258">
        <f t="shared" si="323"/>
        <v>0</v>
      </c>
      <c r="EO99" s="258">
        <f t="shared" si="323"/>
        <v>0</v>
      </c>
      <c r="EP99" s="258">
        <f t="shared" si="323"/>
        <v>0</v>
      </c>
      <c r="EQ99" s="258">
        <f t="shared" si="323"/>
        <v>0</v>
      </c>
      <c r="ER99" s="258">
        <f t="shared" si="323"/>
        <v>0</v>
      </c>
      <c r="ES99" s="258">
        <f t="shared" si="323"/>
        <v>0</v>
      </c>
      <c r="ET99" s="258">
        <f t="shared" si="323"/>
        <v>0</v>
      </c>
      <c r="EU99" s="258">
        <f t="shared" si="323"/>
        <v>0</v>
      </c>
      <c r="EV99" s="258">
        <f t="shared" si="323"/>
        <v>0</v>
      </c>
      <c r="EW99" s="221">
        <f t="shared" si="197"/>
        <v>0</v>
      </c>
      <c r="EX99" s="123" t="e">
        <f t="shared" si="321"/>
        <v>#DIV/0!</v>
      </c>
      <c r="FA99" s="169" t="s">
        <v>94</v>
      </c>
      <c r="FB99" s="170" t="e">
        <f>$AI$22*(1+FM94+FM95)</f>
        <v>#DIV/0!</v>
      </c>
      <c r="FC99" s="170" t="e">
        <f>$AI$23*(1+FM94+FM95)</f>
        <v>#DIV/0!</v>
      </c>
      <c r="FD99" s="170" t="e">
        <f>$AI$24*(1+FM94+FM95)</f>
        <v>#DIV/0!</v>
      </c>
      <c r="FE99" s="170" t="e">
        <f>$AI$25*(1+FM94+FM95)</f>
        <v>#DIV/0!</v>
      </c>
      <c r="FF99" s="170" t="e">
        <f>$AI$26*(1+FM94+FM95)</f>
        <v>#DIV/0!</v>
      </c>
      <c r="FG99" s="170" t="e">
        <f>$AI$27*(1+FM94+FM95)</f>
        <v>#DIV/0!</v>
      </c>
      <c r="FH99" s="170" t="e">
        <f>$AI$28*(1+FM94+FM95)</f>
        <v>#DIV/0!</v>
      </c>
      <c r="FI99" s="170" t="e">
        <f>$AI$29*(1+FM94+FM95)</f>
        <v>#DIV/0!</v>
      </c>
      <c r="FJ99" s="170" t="e">
        <f>$AI$30*(1+FM94+FM95)</f>
        <v>#DIV/0!</v>
      </c>
      <c r="FK99" s="170" t="e">
        <f>$AI$31*(1+FM94+FM95)</f>
        <v>#DIV/0!</v>
      </c>
      <c r="FL99" s="170" t="e">
        <f>$AI$32*(1+FM94+FM95)</f>
        <v>#DIV/0!</v>
      </c>
      <c r="FM99" s="170" t="e">
        <f>$AI$33</f>
        <v>#DIV/0!</v>
      </c>
      <c r="FN99" s="171" t="e">
        <f>SUM(FB99:FM99)</f>
        <v>#DIV/0!</v>
      </c>
      <c r="FO99" s="124" t="e">
        <f>FN99/$FN$6</f>
        <v>#DIV/0!</v>
      </c>
      <c r="GI99" s="4"/>
      <c r="GJ99" s="62"/>
      <c r="GK99" s="63"/>
      <c r="GL99" s="58"/>
      <c r="GM99" s="59"/>
      <c r="GN99" s="7"/>
    </row>
    <row r="100" spans="18:196" ht="14.4" customHeight="1" x14ac:dyDescent="0.35">
      <c r="W100" s="281">
        <f t="shared" ref="W100" si="324">W99/12</f>
        <v>0</v>
      </c>
      <c r="X100" s="283"/>
      <c r="Y100" s="283"/>
      <c r="Z100" s="283"/>
      <c r="AA100" s="281"/>
      <c r="AM100" s="273"/>
      <c r="AN100" s="273"/>
      <c r="AO100" s="272" t="e">
        <f>$X$97</f>
        <v>#DIV/0!</v>
      </c>
      <c r="AP100" s="95" t="str">
        <f t="shared" si="275"/>
        <v>C42</v>
      </c>
      <c r="AQ100" s="292">
        <f>Tabla24[[#This Row],[Columna3]]/7</f>
        <v>0</v>
      </c>
      <c r="AR100" s="292">
        <f>Tabla24[[#This Row],[Columna4]]/4.2</f>
        <v>0</v>
      </c>
      <c r="AS100" s="292">
        <f t="shared" si="276"/>
        <v>0</v>
      </c>
      <c r="AT100" s="292">
        <f t="shared" si="277"/>
        <v>0</v>
      </c>
      <c r="AU100" s="292">
        <f t="shared" si="278"/>
        <v>0</v>
      </c>
      <c r="AV100" s="292">
        <f t="shared" si="279"/>
        <v>0</v>
      </c>
      <c r="AW100" s="292">
        <f t="shared" si="280"/>
        <v>0</v>
      </c>
      <c r="AX100" s="292">
        <f t="shared" si="281"/>
        <v>0</v>
      </c>
      <c r="AY100" s="292">
        <f t="shared" si="282"/>
        <v>0</v>
      </c>
      <c r="AZ100" s="292">
        <f t="shared" si="283"/>
        <v>0</v>
      </c>
      <c r="BA100" s="292">
        <f t="shared" si="284"/>
        <v>0</v>
      </c>
      <c r="BB100" s="292">
        <f t="shared" si="285"/>
        <v>0</v>
      </c>
      <c r="BC100" s="292">
        <f t="shared" si="286"/>
        <v>0</v>
      </c>
      <c r="BD100" s="292">
        <f t="shared" si="287"/>
        <v>0</v>
      </c>
      <c r="BE100" s="292">
        <f t="shared" si="288"/>
        <v>0</v>
      </c>
      <c r="BG100" s="273"/>
      <c r="BH100" s="273"/>
      <c r="BI100" s="272" t="e">
        <f>$X$97</f>
        <v>#DIV/0!</v>
      </c>
      <c r="BJ100" s="95" t="str">
        <f>Tabla24[[#This Row],[Columna1]]</f>
        <v>C42</v>
      </c>
      <c r="BK100" s="292">
        <f>Tabla2410[[#This Row],[Columna3]]/7</f>
        <v>0</v>
      </c>
      <c r="BL100" s="292">
        <f>Tabla2410[[#This Row],[Columna4]]/4.2</f>
        <v>0</v>
      </c>
      <c r="BM100" s="292">
        <f>Tabla24[[#This Row],[Columna16]]</f>
        <v>0</v>
      </c>
      <c r="BN100" s="292" t="e">
        <f>(Tabla2410[[#This Row],[Columna4]]*BN$56/$BE$56)*$BM$55</f>
        <v>#DIV/0!</v>
      </c>
      <c r="BO100" s="292" t="e">
        <f>(Tabla2410[[#This Row],[Columna4]]*BO$56/$BE$56)*$BM$55</f>
        <v>#DIV/0!</v>
      </c>
      <c r="BP100" s="292" t="e">
        <f>(Tabla2410[[#This Row],[Columna4]]*BP$56/$BE$56)*$BM$55</f>
        <v>#DIV/0!</v>
      </c>
      <c r="BQ100" s="292" t="e">
        <f>(Tabla2410[[#This Row],[Columna4]]*BQ$56/$BE$56)*$BM$55</f>
        <v>#DIV/0!</v>
      </c>
      <c r="BR100" s="292" t="e">
        <f>(Tabla2410[[#This Row],[Columna4]]*BR$56/$BE$56)*$BM$55</f>
        <v>#DIV/0!</v>
      </c>
      <c r="BS100" s="292" t="e">
        <f>(Tabla2410[[#This Row],[Columna4]]*BS$56/$BE$56)*$BM$55</f>
        <v>#DIV/0!</v>
      </c>
      <c r="BT100" s="292" t="e">
        <f>(Tabla2410[[#This Row],[Columna4]]*BT$56/$BE$56)*$BM$55</f>
        <v>#DIV/0!</v>
      </c>
      <c r="BU100" s="292" t="e">
        <f>(Tabla2410[[#This Row],[Columna4]]*BU$56/$BE$56)*$BM$55</f>
        <v>#DIV/0!</v>
      </c>
      <c r="BV100" s="292" t="e">
        <f>(Tabla2410[[#This Row],[Columna4]]*BV$56/$BE$56)*$BM$55</f>
        <v>#DIV/0!</v>
      </c>
      <c r="BW100" s="292" t="e">
        <f>(Tabla2410[[#This Row],[Columna4]]*BW$56/$BE$56)*$BM$55</f>
        <v>#DIV/0!</v>
      </c>
      <c r="BX100" s="292" t="e">
        <f>(Tabla2410[[#This Row],[Columna4]]*BX$56/$BE$56)*$BM$55</f>
        <v>#DIV/0!</v>
      </c>
      <c r="BY100" s="292" t="e">
        <f>(Tabla2410[[#This Row],[Columna4]]*BY$56/$BE$56)*$BM$55</f>
        <v>#DIV/0!</v>
      </c>
      <c r="CA100" s="273"/>
      <c r="CB100" s="273"/>
      <c r="CC100" s="272" t="e">
        <f>$X$97</f>
        <v>#DIV/0!</v>
      </c>
      <c r="CD100" s="95" t="str">
        <f>Tabla24[[#This Row],[Columna1]]</f>
        <v>C42</v>
      </c>
      <c r="CE100" s="292" t="e">
        <f>Tabla24105[[#This Row],[Columna3]]/7</f>
        <v>#DIV/0!</v>
      </c>
      <c r="CF100" s="292" t="e">
        <f>Tabla24105[[#This Row],[Columna4]]/4.2</f>
        <v>#DIV/0!</v>
      </c>
      <c r="CG100" s="292" t="e">
        <f>Tabla2410[[#This Row],[Columna16]]</f>
        <v>#DIV/0!</v>
      </c>
      <c r="CH100" s="292" t="e">
        <f>(Tabla24105[[#This Row],[Columna4]]*CH$56/$BY$56)*$CG$55</f>
        <v>#DIV/0!</v>
      </c>
      <c r="CI100" s="292" t="e">
        <f>(Tabla24105[[#This Row],[Columna4]]*CI$56/$BY$56)*$CG$55</f>
        <v>#DIV/0!</v>
      </c>
      <c r="CJ100" s="292" t="e">
        <f>(Tabla24105[[#This Row],[Columna4]]*CJ$56/$BY$56)*$CG$55</f>
        <v>#DIV/0!</v>
      </c>
      <c r="CK100" s="292" t="e">
        <f>(Tabla24105[[#This Row],[Columna4]]*CK$56/$BY$56)*$CG$55</f>
        <v>#DIV/0!</v>
      </c>
      <c r="CL100" s="292" t="e">
        <f>(Tabla24105[[#This Row],[Columna4]]*CL$56/$BY$56)*$CG$55</f>
        <v>#DIV/0!</v>
      </c>
      <c r="CM100" s="292" t="e">
        <f>(Tabla24105[[#This Row],[Columna4]]*CM$56/$BY$56)*$CG$55</f>
        <v>#DIV/0!</v>
      </c>
      <c r="CN100" s="292" t="e">
        <f>(Tabla24105[[#This Row],[Columna4]]*CN$56/$BY$56)*$CG$55</f>
        <v>#DIV/0!</v>
      </c>
      <c r="CO100" s="292" t="e">
        <f>(Tabla24105[[#This Row],[Columna4]]*CO$56/$BY$56)*$CG$55</f>
        <v>#DIV/0!</v>
      </c>
      <c r="CP100" s="292" t="e">
        <f>(Tabla24105[[#This Row],[Columna4]]*CP$56/$BY$56)*$CG$55</f>
        <v>#DIV/0!</v>
      </c>
      <c r="CQ100" s="292" t="e">
        <f>(Tabla24105[[#This Row],[Columna4]]*CQ$56/$BY$56)*$CG$55</f>
        <v>#DIV/0!</v>
      </c>
      <c r="CR100" s="292" t="e">
        <f>(Tabla24105[[#This Row],[Columna4]]*CR$56/$BY$56)*$CG$55</f>
        <v>#DIV/0!</v>
      </c>
      <c r="CS100" s="292" t="e">
        <f>(Tabla24105[[#This Row],[Columna4]]*CS$56/$BY$56)*$CG$55</f>
        <v>#DIV/0!</v>
      </c>
      <c r="CU100" s="273"/>
      <c r="CV100" s="273"/>
      <c r="CW100" s="272" t="e">
        <f>$X$97</f>
        <v>#DIV/0!</v>
      </c>
      <c r="CX100" s="95" t="str">
        <f>Tabla24[[#This Row],[Columna1]]</f>
        <v>C42</v>
      </c>
      <c r="CY100" s="292" t="e">
        <f>Tabla241057[[#This Row],[Columna3]]/7</f>
        <v>#DIV/0!</v>
      </c>
      <c r="CZ100" s="292" t="e">
        <f>Tabla241057[[#This Row],[Columna4]]/4.2</f>
        <v>#DIV/0!</v>
      </c>
      <c r="DA100" s="292" t="e">
        <f>Tabla24105[[#This Row],[Columna16]]</f>
        <v>#DIV/0!</v>
      </c>
      <c r="DB100" s="292" t="e">
        <f>(Tabla241057[[#This Row],[Columna4]]*DB$56/$CS$56)*$DA$55</f>
        <v>#DIV/0!</v>
      </c>
      <c r="DC100" s="292" t="e">
        <f>(Tabla241057[[#This Row],[Columna4]]*DC$56/$CS$56)*$DA$55</f>
        <v>#DIV/0!</v>
      </c>
      <c r="DD100" s="292" t="e">
        <f>(Tabla241057[[#This Row],[Columna4]]*DD$56/$CS$56)*$DA$55</f>
        <v>#DIV/0!</v>
      </c>
      <c r="DE100" s="292" t="e">
        <f>(Tabla241057[[#This Row],[Columna4]]*DE$56/$CS$56)*$DA$55</f>
        <v>#DIV/0!</v>
      </c>
      <c r="DF100" s="292" t="e">
        <f>(Tabla241057[[#This Row],[Columna4]]*DF$56/$CS$56)*$DA$55</f>
        <v>#DIV/0!</v>
      </c>
      <c r="DG100" s="292" t="e">
        <f>(Tabla241057[[#This Row],[Columna4]]*DG$56/$CS$56)*$DA$55</f>
        <v>#DIV/0!</v>
      </c>
      <c r="DH100" s="292" t="e">
        <f>(Tabla241057[[#This Row],[Columna4]]*DH$56/$CS$56)*$DA$55</f>
        <v>#DIV/0!</v>
      </c>
      <c r="DI100" s="292" t="e">
        <f>(Tabla241057[[#This Row],[Columna4]]*DI$56/$CS$56)*$DA$55</f>
        <v>#DIV/0!</v>
      </c>
      <c r="DJ100" s="292" t="e">
        <f>(Tabla241057[[#This Row],[Columna4]]*DJ$56/$CS$56)*$DA$55</f>
        <v>#DIV/0!</v>
      </c>
      <c r="DK100" s="292" t="e">
        <f>(Tabla241057[[#This Row],[Columna4]]*DK$56/$CS$56)*$DA$55</f>
        <v>#DIV/0!</v>
      </c>
      <c r="DL100" s="292" t="e">
        <f>(Tabla241057[[#This Row],[Columna4]]*DL$56/$CS$56)*$DA$55</f>
        <v>#DIV/0!</v>
      </c>
      <c r="DM100" s="292" t="e">
        <f>(Tabla241057[[#This Row],[Columna4]]*DM$56/$CS$56)*$DA$55</f>
        <v>#DIV/0!</v>
      </c>
      <c r="DO100" s="273"/>
      <c r="DP100" s="273"/>
      <c r="DQ100" s="272" t="e">
        <f>$X$97</f>
        <v>#DIV/0!</v>
      </c>
      <c r="DR100" s="95" t="str">
        <f>Tabla24[[#This Row],[Columna1]]</f>
        <v>C42</v>
      </c>
      <c r="DS100" s="292" t="e">
        <f>Tabla24105711[[#This Row],[Columna3]]/7</f>
        <v>#DIV/0!</v>
      </c>
      <c r="DT100" s="292" t="e">
        <f>Tabla24105711[[#This Row],[Columna4]]/4.2</f>
        <v>#DIV/0!</v>
      </c>
      <c r="DU100" s="292" t="e">
        <f>Tabla241057[[#This Row],[Columna16]]</f>
        <v>#DIV/0!</v>
      </c>
      <c r="DV100" s="292" t="e">
        <f>(Tabla24105711[[#This Row],[Columna4]]*DV$56/$DM$56)*$DU$55</f>
        <v>#DIV/0!</v>
      </c>
      <c r="DW100" s="292" t="e">
        <f>(Tabla24105711[[#This Row],[Columna4]]*DW$56/$DM$56)*$DU$55</f>
        <v>#DIV/0!</v>
      </c>
      <c r="DX100" s="292" t="e">
        <f>(Tabla24105711[[#This Row],[Columna4]]*DX$56/$DM$56)*$DU$55</f>
        <v>#DIV/0!</v>
      </c>
      <c r="DY100" s="292" t="e">
        <f>(Tabla24105711[[#This Row],[Columna4]]*DY$56/$DM$56)*$DU$55</f>
        <v>#DIV/0!</v>
      </c>
      <c r="DZ100" s="292" t="e">
        <f>(Tabla24105711[[#This Row],[Columna4]]*DZ$56/$DM$56)*$DU$55</f>
        <v>#DIV/0!</v>
      </c>
      <c r="EA100" s="292" t="e">
        <f>(Tabla24105711[[#This Row],[Columna4]]*EA$56/$DM$56)*$DU$55</f>
        <v>#DIV/0!</v>
      </c>
      <c r="EB100" s="292" t="e">
        <f>(Tabla24105711[[#This Row],[Columna4]]*EB$56/$DM$56)*$DU$55</f>
        <v>#DIV/0!</v>
      </c>
      <c r="EC100" s="292" t="e">
        <f>(Tabla24105711[[#This Row],[Columna4]]*EC$56/$DM$56)*$DU$55</f>
        <v>#DIV/0!</v>
      </c>
      <c r="ED100" s="292" t="e">
        <f>(Tabla24105711[[#This Row],[Columna4]]*ED$56/$DM$56)*$DU$55</f>
        <v>#DIV/0!</v>
      </c>
      <c r="EE100" s="292" t="e">
        <f>(Tabla24105711[[#This Row],[Columna4]]*EE$56/$DM$56)*$DU$55</f>
        <v>#DIV/0!</v>
      </c>
      <c r="EF100" s="292" t="e">
        <f>(Tabla24105711[[#This Row],[Columna4]]*EF$56/$DM$56)*$DU$55</f>
        <v>#DIV/0!</v>
      </c>
      <c r="EG100" s="292" t="e">
        <f>(Tabla24105711[[#This Row],[Columna4]]*EG$56/$DM$56)*$DU$55</f>
        <v>#DIV/0!</v>
      </c>
      <c r="EI100" s="255" t="s">
        <v>422</v>
      </c>
      <c r="EJ100" s="216" t="s">
        <v>423</v>
      </c>
      <c r="EK100" s="185">
        <f>SUM(EK101:EK110)</f>
        <v>0</v>
      </c>
      <c r="EL100" s="185">
        <f t="shared" ref="EL100:EV100" si="325">SUM(EL101:EL110)</f>
        <v>0</v>
      </c>
      <c r="EM100" s="185">
        <f t="shared" si="325"/>
        <v>0</v>
      </c>
      <c r="EN100" s="185">
        <f t="shared" si="325"/>
        <v>0</v>
      </c>
      <c r="EO100" s="185">
        <f t="shared" si="325"/>
        <v>0</v>
      </c>
      <c r="EP100" s="185">
        <f t="shared" si="325"/>
        <v>0</v>
      </c>
      <c r="EQ100" s="185">
        <f t="shared" si="325"/>
        <v>0</v>
      </c>
      <c r="ER100" s="185">
        <f t="shared" si="325"/>
        <v>0</v>
      </c>
      <c r="ES100" s="185">
        <f t="shared" si="325"/>
        <v>0</v>
      </c>
      <c r="ET100" s="185">
        <f t="shared" si="325"/>
        <v>0</v>
      </c>
      <c r="EU100" s="185">
        <f t="shared" si="325"/>
        <v>0</v>
      </c>
      <c r="EV100" s="185">
        <f t="shared" si="325"/>
        <v>0</v>
      </c>
      <c r="EW100" s="171">
        <f t="shared" si="197"/>
        <v>0</v>
      </c>
      <c r="EX100" s="123" t="e">
        <f t="shared" si="321"/>
        <v>#DIV/0!</v>
      </c>
      <c r="FA100" s="184" t="s">
        <v>113</v>
      </c>
      <c r="FB100" s="185" t="e">
        <f>FB99*$EX$7</f>
        <v>#DIV/0!</v>
      </c>
      <c r="FC100" s="185" t="e">
        <f t="shared" ref="FC100:FM100" si="326">FC99*$EX$7</f>
        <v>#DIV/0!</v>
      </c>
      <c r="FD100" s="185" t="e">
        <f t="shared" si="326"/>
        <v>#DIV/0!</v>
      </c>
      <c r="FE100" s="185" t="e">
        <f t="shared" si="326"/>
        <v>#DIV/0!</v>
      </c>
      <c r="FF100" s="185" t="e">
        <f t="shared" si="326"/>
        <v>#DIV/0!</v>
      </c>
      <c r="FG100" s="185" t="e">
        <f t="shared" si="326"/>
        <v>#DIV/0!</v>
      </c>
      <c r="FH100" s="185" t="e">
        <f t="shared" si="326"/>
        <v>#DIV/0!</v>
      </c>
      <c r="FI100" s="185" t="e">
        <f t="shared" si="326"/>
        <v>#DIV/0!</v>
      </c>
      <c r="FJ100" s="185" t="e">
        <f t="shared" si="326"/>
        <v>#DIV/0!</v>
      </c>
      <c r="FK100" s="185" t="e">
        <f t="shared" si="326"/>
        <v>#DIV/0!</v>
      </c>
      <c r="FL100" s="185" t="e">
        <f t="shared" si="326"/>
        <v>#DIV/0!</v>
      </c>
      <c r="FM100" s="185" t="e">
        <f t="shared" si="326"/>
        <v>#DIV/0!</v>
      </c>
      <c r="FN100" s="171" t="e">
        <f t="shared" ref="FN100:FN103" si="327">SUM(FB100:FM100)</f>
        <v>#DIV/0!</v>
      </c>
      <c r="FO100" s="338">
        <v>2.5000000000000001E-2</v>
      </c>
      <c r="FP100" s="124" t="e">
        <f>FN100/FN69-1</f>
        <v>#DIV/0!</v>
      </c>
      <c r="GI100" s="80" t="s">
        <v>424</v>
      </c>
      <c r="GJ100" s="80"/>
      <c r="GK100" s="80"/>
      <c r="GL100" s="80"/>
      <c r="GM100" s="64">
        <f>GM88</f>
        <v>0</v>
      </c>
      <c r="GN100" s="7"/>
    </row>
    <row r="101" spans="18:196" ht="14.4" customHeight="1" thickBot="1" x14ac:dyDescent="0.4">
      <c r="W101" s="285">
        <f>W100/$W$52</f>
        <v>0</v>
      </c>
      <c r="X101" s="286"/>
      <c r="Y101" s="286"/>
      <c r="Z101" s="286"/>
      <c r="AA101" s="285"/>
      <c r="AM101" s="273"/>
      <c r="AN101" s="273"/>
      <c r="AO101" s="272" t="e">
        <f>$X$98</f>
        <v>#DIV/0!</v>
      </c>
      <c r="AP101" s="95" t="str">
        <f t="shared" si="275"/>
        <v>C43</v>
      </c>
      <c r="AQ101" s="292">
        <f>Tabla24[[#This Row],[Columna3]]/7</f>
        <v>0</v>
      </c>
      <c r="AR101" s="292">
        <f>Tabla24[[#This Row],[Columna4]]/4.2</f>
        <v>0</v>
      </c>
      <c r="AS101" s="292">
        <f t="shared" si="276"/>
        <v>0</v>
      </c>
      <c r="AT101" s="292">
        <f t="shared" si="277"/>
        <v>0</v>
      </c>
      <c r="AU101" s="292">
        <f t="shared" si="278"/>
        <v>0</v>
      </c>
      <c r="AV101" s="292">
        <f t="shared" si="279"/>
        <v>0</v>
      </c>
      <c r="AW101" s="292">
        <f t="shared" si="280"/>
        <v>0</v>
      </c>
      <c r="AX101" s="292">
        <f t="shared" si="281"/>
        <v>0</v>
      </c>
      <c r="AY101" s="292">
        <f t="shared" si="282"/>
        <v>0</v>
      </c>
      <c r="AZ101" s="292">
        <f t="shared" si="283"/>
        <v>0</v>
      </c>
      <c r="BA101" s="292">
        <f t="shared" si="284"/>
        <v>0</v>
      </c>
      <c r="BB101" s="292">
        <f t="shared" si="285"/>
        <v>0</v>
      </c>
      <c r="BC101" s="292">
        <f t="shared" si="286"/>
        <v>0</v>
      </c>
      <c r="BD101" s="292">
        <f t="shared" si="287"/>
        <v>0</v>
      </c>
      <c r="BE101" s="292">
        <f t="shared" si="288"/>
        <v>0</v>
      </c>
      <c r="BG101" s="273"/>
      <c r="BH101" s="273"/>
      <c r="BI101" s="272" t="e">
        <f>$X$98</f>
        <v>#DIV/0!</v>
      </c>
      <c r="BJ101" s="95" t="str">
        <f>Tabla24[[#This Row],[Columna1]]</f>
        <v>C43</v>
      </c>
      <c r="BK101" s="292">
        <f>Tabla2410[[#This Row],[Columna3]]/7</f>
        <v>0</v>
      </c>
      <c r="BL101" s="292">
        <f>Tabla2410[[#This Row],[Columna4]]/4.2</f>
        <v>0</v>
      </c>
      <c r="BM101" s="292">
        <f>Tabla24[[#This Row],[Columna16]]</f>
        <v>0</v>
      </c>
      <c r="BN101" s="292" t="e">
        <f>(Tabla2410[[#This Row],[Columna4]]*BN$56/$BE$56)*$BM$55</f>
        <v>#DIV/0!</v>
      </c>
      <c r="BO101" s="292" t="e">
        <f>(Tabla2410[[#This Row],[Columna4]]*BO$56/$BE$56)*$BM$55</f>
        <v>#DIV/0!</v>
      </c>
      <c r="BP101" s="292" t="e">
        <f>(Tabla2410[[#This Row],[Columna4]]*BP$56/$BE$56)*$BM$55</f>
        <v>#DIV/0!</v>
      </c>
      <c r="BQ101" s="292" t="e">
        <f>(Tabla2410[[#This Row],[Columna4]]*BQ$56/$BE$56)*$BM$55</f>
        <v>#DIV/0!</v>
      </c>
      <c r="BR101" s="292" t="e">
        <f>(Tabla2410[[#This Row],[Columna4]]*BR$56/$BE$56)*$BM$55</f>
        <v>#DIV/0!</v>
      </c>
      <c r="BS101" s="292" t="e">
        <f>(Tabla2410[[#This Row],[Columna4]]*BS$56/$BE$56)*$BM$55</f>
        <v>#DIV/0!</v>
      </c>
      <c r="BT101" s="292" t="e">
        <f>(Tabla2410[[#This Row],[Columna4]]*BT$56/$BE$56)*$BM$55</f>
        <v>#DIV/0!</v>
      </c>
      <c r="BU101" s="292" t="e">
        <f>(Tabla2410[[#This Row],[Columna4]]*BU$56/$BE$56)*$BM$55</f>
        <v>#DIV/0!</v>
      </c>
      <c r="BV101" s="292" t="e">
        <f>(Tabla2410[[#This Row],[Columna4]]*BV$56/$BE$56)*$BM$55</f>
        <v>#DIV/0!</v>
      </c>
      <c r="BW101" s="292" t="e">
        <f>(Tabla2410[[#This Row],[Columna4]]*BW$56/$BE$56)*$BM$55</f>
        <v>#DIV/0!</v>
      </c>
      <c r="BX101" s="292" t="e">
        <f>(Tabla2410[[#This Row],[Columna4]]*BX$56/$BE$56)*$BM$55</f>
        <v>#DIV/0!</v>
      </c>
      <c r="BY101" s="292" t="e">
        <f>(Tabla2410[[#This Row],[Columna4]]*BY$56/$BE$56)*$BM$55</f>
        <v>#DIV/0!</v>
      </c>
      <c r="CA101" s="273"/>
      <c r="CB101" s="273"/>
      <c r="CC101" s="272" t="e">
        <f>$X$98</f>
        <v>#DIV/0!</v>
      </c>
      <c r="CD101" s="95" t="str">
        <f>Tabla24[[#This Row],[Columna1]]</f>
        <v>C43</v>
      </c>
      <c r="CE101" s="292" t="e">
        <f>Tabla24105[[#This Row],[Columna3]]/7</f>
        <v>#DIV/0!</v>
      </c>
      <c r="CF101" s="292" t="e">
        <f>Tabla24105[[#This Row],[Columna4]]/4.2</f>
        <v>#DIV/0!</v>
      </c>
      <c r="CG101" s="292" t="e">
        <f>Tabla2410[[#This Row],[Columna16]]</f>
        <v>#DIV/0!</v>
      </c>
      <c r="CH101" s="292" t="e">
        <f>(Tabla24105[[#This Row],[Columna4]]*CH$56/$BY$56)*$CG$55</f>
        <v>#DIV/0!</v>
      </c>
      <c r="CI101" s="292" t="e">
        <f>(Tabla24105[[#This Row],[Columna4]]*CI$56/$BY$56)*$CG$55</f>
        <v>#DIV/0!</v>
      </c>
      <c r="CJ101" s="292" t="e">
        <f>(Tabla24105[[#This Row],[Columna4]]*CJ$56/$BY$56)*$CG$55</f>
        <v>#DIV/0!</v>
      </c>
      <c r="CK101" s="292" t="e">
        <f>(Tabla24105[[#This Row],[Columna4]]*CK$56/$BY$56)*$CG$55</f>
        <v>#DIV/0!</v>
      </c>
      <c r="CL101" s="292" t="e">
        <f>(Tabla24105[[#This Row],[Columna4]]*CL$56/$BY$56)*$CG$55</f>
        <v>#DIV/0!</v>
      </c>
      <c r="CM101" s="292" t="e">
        <f>(Tabla24105[[#This Row],[Columna4]]*CM$56/$BY$56)*$CG$55</f>
        <v>#DIV/0!</v>
      </c>
      <c r="CN101" s="292" t="e">
        <f>(Tabla24105[[#This Row],[Columna4]]*CN$56/$BY$56)*$CG$55</f>
        <v>#DIV/0!</v>
      </c>
      <c r="CO101" s="292" t="e">
        <f>(Tabla24105[[#This Row],[Columna4]]*CO$56/$BY$56)*$CG$55</f>
        <v>#DIV/0!</v>
      </c>
      <c r="CP101" s="292" t="e">
        <f>(Tabla24105[[#This Row],[Columna4]]*CP$56/$BY$56)*$CG$55</f>
        <v>#DIV/0!</v>
      </c>
      <c r="CQ101" s="292" t="e">
        <f>(Tabla24105[[#This Row],[Columna4]]*CQ$56/$BY$56)*$CG$55</f>
        <v>#DIV/0!</v>
      </c>
      <c r="CR101" s="292" t="e">
        <f>(Tabla24105[[#This Row],[Columna4]]*CR$56/$BY$56)*$CG$55</f>
        <v>#DIV/0!</v>
      </c>
      <c r="CS101" s="292" t="e">
        <f>(Tabla24105[[#This Row],[Columna4]]*CS$56/$BY$56)*$CG$55</f>
        <v>#DIV/0!</v>
      </c>
      <c r="CU101" s="273"/>
      <c r="CV101" s="273"/>
      <c r="CW101" s="272" t="e">
        <f>$X$98</f>
        <v>#DIV/0!</v>
      </c>
      <c r="CX101" s="95" t="str">
        <f>Tabla24[[#This Row],[Columna1]]</f>
        <v>C43</v>
      </c>
      <c r="CY101" s="292" t="e">
        <f>Tabla241057[[#This Row],[Columna3]]/7</f>
        <v>#DIV/0!</v>
      </c>
      <c r="CZ101" s="292" t="e">
        <f>Tabla241057[[#This Row],[Columna4]]/4.2</f>
        <v>#DIV/0!</v>
      </c>
      <c r="DA101" s="292" t="e">
        <f>Tabla24105[[#This Row],[Columna16]]</f>
        <v>#DIV/0!</v>
      </c>
      <c r="DB101" s="292" t="e">
        <f>(Tabla241057[[#This Row],[Columna4]]*DB$56/$CS$56)*$DA$55</f>
        <v>#DIV/0!</v>
      </c>
      <c r="DC101" s="292" t="e">
        <f>(Tabla241057[[#This Row],[Columna4]]*DC$56/$CS$56)*$DA$55</f>
        <v>#DIV/0!</v>
      </c>
      <c r="DD101" s="292" t="e">
        <f>(Tabla241057[[#This Row],[Columna4]]*DD$56/$CS$56)*$DA$55</f>
        <v>#DIV/0!</v>
      </c>
      <c r="DE101" s="292" t="e">
        <f>(Tabla241057[[#This Row],[Columna4]]*DE$56/$CS$56)*$DA$55</f>
        <v>#DIV/0!</v>
      </c>
      <c r="DF101" s="292" t="e">
        <f>(Tabla241057[[#This Row],[Columna4]]*DF$56/$CS$56)*$DA$55</f>
        <v>#DIV/0!</v>
      </c>
      <c r="DG101" s="292" t="e">
        <f>(Tabla241057[[#This Row],[Columna4]]*DG$56/$CS$56)*$DA$55</f>
        <v>#DIV/0!</v>
      </c>
      <c r="DH101" s="292" t="e">
        <f>(Tabla241057[[#This Row],[Columna4]]*DH$56/$CS$56)*$DA$55</f>
        <v>#DIV/0!</v>
      </c>
      <c r="DI101" s="292" t="e">
        <f>(Tabla241057[[#This Row],[Columna4]]*DI$56/$CS$56)*$DA$55</f>
        <v>#DIV/0!</v>
      </c>
      <c r="DJ101" s="292" t="e">
        <f>(Tabla241057[[#This Row],[Columna4]]*DJ$56/$CS$56)*$DA$55</f>
        <v>#DIV/0!</v>
      </c>
      <c r="DK101" s="292" t="e">
        <f>(Tabla241057[[#This Row],[Columna4]]*DK$56/$CS$56)*$DA$55</f>
        <v>#DIV/0!</v>
      </c>
      <c r="DL101" s="292" t="e">
        <f>(Tabla241057[[#This Row],[Columna4]]*DL$56/$CS$56)*$DA$55</f>
        <v>#DIV/0!</v>
      </c>
      <c r="DM101" s="292" t="e">
        <f>(Tabla241057[[#This Row],[Columna4]]*DM$56/$CS$56)*$DA$55</f>
        <v>#DIV/0!</v>
      </c>
      <c r="DO101" s="273"/>
      <c r="DP101" s="273"/>
      <c r="DQ101" s="272" t="e">
        <f>$X$98</f>
        <v>#DIV/0!</v>
      </c>
      <c r="DR101" s="95" t="str">
        <f>Tabla24[[#This Row],[Columna1]]</f>
        <v>C43</v>
      </c>
      <c r="DS101" s="292" t="e">
        <f>Tabla24105711[[#This Row],[Columna3]]/7</f>
        <v>#DIV/0!</v>
      </c>
      <c r="DT101" s="292" t="e">
        <f>Tabla24105711[[#This Row],[Columna4]]/4.2</f>
        <v>#DIV/0!</v>
      </c>
      <c r="DU101" s="292" t="e">
        <f>Tabla241057[[#This Row],[Columna16]]</f>
        <v>#DIV/0!</v>
      </c>
      <c r="DV101" s="292" t="e">
        <f>(Tabla24105711[[#This Row],[Columna4]]*DV$56/$DM$56)*$DU$55</f>
        <v>#DIV/0!</v>
      </c>
      <c r="DW101" s="292" t="e">
        <f>(Tabla24105711[[#This Row],[Columna4]]*DW$56/$DM$56)*$DU$55</f>
        <v>#DIV/0!</v>
      </c>
      <c r="DX101" s="292" t="e">
        <f>(Tabla24105711[[#This Row],[Columna4]]*DX$56/$DM$56)*$DU$55</f>
        <v>#DIV/0!</v>
      </c>
      <c r="DY101" s="292" t="e">
        <f>(Tabla24105711[[#This Row],[Columna4]]*DY$56/$DM$56)*$DU$55</f>
        <v>#DIV/0!</v>
      </c>
      <c r="DZ101" s="292" t="e">
        <f>(Tabla24105711[[#This Row],[Columna4]]*DZ$56/$DM$56)*$DU$55</f>
        <v>#DIV/0!</v>
      </c>
      <c r="EA101" s="292" t="e">
        <f>(Tabla24105711[[#This Row],[Columna4]]*EA$56/$DM$56)*$DU$55</f>
        <v>#DIV/0!</v>
      </c>
      <c r="EB101" s="292" t="e">
        <f>(Tabla24105711[[#This Row],[Columna4]]*EB$56/$DM$56)*$DU$55</f>
        <v>#DIV/0!</v>
      </c>
      <c r="EC101" s="292" t="e">
        <f>(Tabla24105711[[#This Row],[Columna4]]*EC$56/$DM$56)*$DU$55</f>
        <v>#DIV/0!</v>
      </c>
      <c r="ED101" s="292" t="e">
        <f>(Tabla24105711[[#This Row],[Columna4]]*ED$56/$DM$56)*$DU$55</f>
        <v>#DIV/0!</v>
      </c>
      <c r="EE101" s="292" t="e">
        <f>(Tabla24105711[[#This Row],[Columna4]]*EE$56/$DM$56)*$DU$55</f>
        <v>#DIV/0!</v>
      </c>
      <c r="EF101" s="292" t="e">
        <f>(Tabla24105711[[#This Row],[Columna4]]*EF$56/$DM$56)*$DU$55</f>
        <v>#DIV/0!</v>
      </c>
      <c r="EG101" s="292" t="e">
        <f>(Tabla24105711[[#This Row],[Columna4]]*EG$56/$DM$56)*$DU$55</f>
        <v>#DIV/0!</v>
      </c>
      <c r="EI101" s="255" t="s">
        <v>425</v>
      </c>
      <c r="EJ101" s="257" t="s">
        <v>426</v>
      </c>
      <c r="EK101" s="258">
        <f t="shared" ref="EK101:EV110" si="328">+EK276/EK$376</f>
        <v>0</v>
      </c>
      <c r="EL101" s="258">
        <f t="shared" si="328"/>
        <v>0</v>
      </c>
      <c r="EM101" s="258">
        <f t="shared" si="328"/>
        <v>0</v>
      </c>
      <c r="EN101" s="258">
        <f t="shared" si="328"/>
        <v>0</v>
      </c>
      <c r="EO101" s="258">
        <f t="shared" si="328"/>
        <v>0</v>
      </c>
      <c r="EP101" s="258">
        <f t="shared" si="328"/>
        <v>0</v>
      </c>
      <c r="EQ101" s="258">
        <f t="shared" si="328"/>
        <v>0</v>
      </c>
      <c r="ER101" s="258">
        <f t="shared" si="328"/>
        <v>0</v>
      </c>
      <c r="ES101" s="258">
        <f t="shared" si="328"/>
        <v>0</v>
      </c>
      <c r="ET101" s="258">
        <f t="shared" si="328"/>
        <v>0</v>
      </c>
      <c r="EU101" s="258">
        <f t="shared" si="328"/>
        <v>0</v>
      </c>
      <c r="EV101" s="258">
        <f t="shared" si="328"/>
        <v>0</v>
      </c>
      <c r="EW101" s="221">
        <f t="shared" ref="EW101:EW175" si="329">SUM(EK101:EV101)</f>
        <v>0</v>
      </c>
      <c r="EX101" s="123" t="e">
        <f t="shared" si="321"/>
        <v>#DIV/0!</v>
      </c>
      <c r="FA101" s="169" t="s">
        <v>118</v>
      </c>
      <c r="FB101" s="170" t="e">
        <f>FB99-FB100</f>
        <v>#DIV/0!</v>
      </c>
      <c r="FC101" s="170" t="e">
        <f t="shared" ref="FC101:FM101" si="330">FC99-FC100</f>
        <v>#DIV/0!</v>
      </c>
      <c r="FD101" s="170" t="e">
        <f t="shared" si="330"/>
        <v>#DIV/0!</v>
      </c>
      <c r="FE101" s="170" t="e">
        <f t="shared" si="330"/>
        <v>#DIV/0!</v>
      </c>
      <c r="FF101" s="170" t="e">
        <f t="shared" si="330"/>
        <v>#DIV/0!</v>
      </c>
      <c r="FG101" s="170" t="e">
        <f t="shared" si="330"/>
        <v>#DIV/0!</v>
      </c>
      <c r="FH101" s="170" t="e">
        <f t="shared" si="330"/>
        <v>#DIV/0!</v>
      </c>
      <c r="FI101" s="170" t="e">
        <f t="shared" si="330"/>
        <v>#DIV/0!</v>
      </c>
      <c r="FJ101" s="170" t="e">
        <f t="shared" si="330"/>
        <v>#DIV/0!</v>
      </c>
      <c r="FK101" s="170" t="e">
        <f t="shared" si="330"/>
        <v>#DIV/0!</v>
      </c>
      <c r="FL101" s="170" t="e">
        <f t="shared" si="330"/>
        <v>#DIV/0!</v>
      </c>
      <c r="FM101" s="170" t="e">
        <f t="shared" si="330"/>
        <v>#DIV/0!</v>
      </c>
      <c r="FN101" s="171" t="e">
        <f t="shared" si="327"/>
        <v>#DIV/0!</v>
      </c>
      <c r="FO101" s="124" t="e">
        <f t="shared" ref="FO101:FO103" si="331">FN101/$FN$6</f>
        <v>#DIV/0!</v>
      </c>
      <c r="GI101" s="81" t="s">
        <v>427</v>
      </c>
      <c r="GJ101" s="81"/>
      <c r="GK101" s="81"/>
      <c r="GL101" s="81"/>
      <c r="GM101" s="65">
        <f>GJ98</f>
        <v>0</v>
      </c>
      <c r="GN101" s="7"/>
    </row>
    <row r="102" spans="18:196" ht="14.4" customHeight="1" thickTop="1" thickBot="1" x14ac:dyDescent="0.4">
      <c r="AP102" s="287"/>
      <c r="AQ102" s="196">
        <f>SUM(AQ59:AQ101)</f>
        <v>0</v>
      </c>
      <c r="AR102" s="196">
        <f>SUM(AR59:AR101)</f>
        <v>0</v>
      </c>
      <c r="AS102" s="196">
        <f>SUM(AS59:AS101)</f>
        <v>0</v>
      </c>
      <c r="AT102" s="294">
        <f>SUBTOTAL(109,Tabla24[Columna5])</f>
        <v>0</v>
      </c>
      <c r="AU102" s="294">
        <f>SUBTOTAL(109,Tabla24[Columna6])</f>
        <v>0</v>
      </c>
      <c r="AV102" s="294">
        <f>SUBTOTAL(109,Tabla24[Columna7])</f>
        <v>0</v>
      </c>
      <c r="AW102" s="294">
        <f>SUBTOTAL(109,Tabla24[Columna8])</f>
        <v>0</v>
      </c>
      <c r="AX102" s="294">
        <f>SUBTOTAL(109,Tabla24[Columna9])</f>
        <v>0</v>
      </c>
      <c r="AY102" s="294">
        <f>SUBTOTAL(109,Tabla24[Columna10])</f>
        <v>0</v>
      </c>
      <c r="AZ102" s="294">
        <f>SUBTOTAL(109,Tabla24[Columna11])</f>
        <v>0</v>
      </c>
      <c r="BA102" s="294">
        <f>SUBTOTAL(109,Tabla24[Columna12])</f>
        <v>0</v>
      </c>
      <c r="BB102" s="294">
        <f>SUBTOTAL(109,Tabla24[Columna13])</f>
        <v>0</v>
      </c>
      <c r="BC102" s="294">
        <f>SUBTOTAL(109,Tabla24[Columna14])</f>
        <v>0</v>
      </c>
      <c r="BD102" s="294">
        <f>SUBTOTAL(109,Tabla24[Columna15])</f>
        <v>0</v>
      </c>
      <c r="BE102" s="294">
        <f>SUBTOTAL(109,Tabla24[Columna16])</f>
        <v>0</v>
      </c>
      <c r="BJ102" s="287"/>
      <c r="BK102" s="196"/>
      <c r="BL102" s="196"/>
      <c r="BM102" s="196"/>
      <c r="BN102" s="294" t="e">
        <f>SUBTOTAL(109,Tabla2410[Columna5])</f>
        <v>#DIV/0!</v>
      </c>
      <c r="BO102" s="294" t="e">
        <f>SUBTOTAL(109,Tabla2410[Columna6])</f>
        <v>#DIV/0!</v>
      </c>
      <c r="BP102" s="294" t="e">
        <f>SUBTOTAL(109,Tabla2410[Columna7])</f>
        <v>#DIV/0!</v>
      </c>
      <c r="BQ102" s="294" t="e">
        <f>SUBTOTAL(109,Tabla2410[Columna8])</f>
        <v>#DIV/0!</v>
      </c>
      <c r="BR102" s="294" t="e">
        <f>SUBTOTAL(109,Tabla2410[Columna9])</f>
        <v>#DIV/0!</v>
      </c>
      <c r="BS102" s="294" t="e">
        <f>SUBTOTAL(109,Tabla2410[Columna10])</f>
        <v>#DIV/0!</v>
      </c>
      <c r="BT102" s="294" t="e">
        <f>SUBTOTAL(109,Tabla2410[Columna11])</f>
        <v>#DIV/0!</v>
      </c>
      <c r="BU102" s="294" t="e">
        <f>SUBTOTAL(109,Tabla2410[Columna12])</f>
        <v>#DIV/0!</v>
      </c>
      <c r="BV102" s="294" t="e">
        <f>SUBTOTAL(109,Tabla2410[Columna13])</f>
        <v>#DIV/0!</v>
      </c>
      <c r="BW102" s="294" t="e">
        <f>SUBTOTAL(109,Tabla2410[Columna14])</f>
        <v>#DIV/0!</v>
      </c>
      <c r="BX102" s="294" t="e">
        <f>SUBTOTAL(109,Tabla2410[Columna15])</f>
        <v>#DIV/0!</v>
      </c>
      <c r="BY102" s="294" t="e">
        <f>SUBTOTAL(109,Tabla2410[Columna16])</f>
        <v>#DIV/0!</v>
      </c>
      <c r="CD102" s="287"/>
      <c r="CE102" s="196"/>
      <c r="CF102" s="196"/>
      <c r="CG102" s="196"/>
      <c r="CH102" s="294" t="e">
        <f>SUBTOTAL(109,Tabla24105[Columna5])</f>
        <v>#DIV/0!</v>
      </c>
      <c r="CI102" s="294" t="e">
        <f>SUBTOTAL(109,Tabla24105[Columna6])</f>
        <v>#DIV/0!</v>
      </c>
      <c r="CJ102" s="294" t="e">
        <f>SUBTOTAL(109,Tabla24105[Columna7])</f>
        <v>#DIV/0!</v>
      </c>
      <c r="CK102" s="294" t="e">
        <f>SUBTOTAL(109,Tabla24105[Columna8])</f>
        <v>#DIV/0!</v>
      </c>
      <c r="CL102" s="294" t="e">
        <f>SUBTOTAL(109,Tabla24105[Columna9])</f>
        <v>#DIV/0!</v>
      </c>
      <c r="CM102" s="294" t="e">
        <f>SUBTOTAL(109,Tabla24105[Columna10])</f>
        <v>#DIV/0!</v>
      </c>
      <c r="CN102" s="294" t="e">
        <f>SUBTOTAL(109,Tabla24105[Columna11])</f>
        <v>#DIV/0!</v>
      </c>
      <c r="CO102" s="294" t="e">
        <f>SUBTOTAL(109,Tabla24105[Columna12])</f>
        <v>#DIV/0!</v>
      </c>
      <c r="CP102" s="294" t="e">
        <f>SUBTOTAL(109,Tabla24105[Columna13])</f>
        <v>#DIV/0!</v>
      </c>
      <c r="CQ102" s="294" t="e">
        <f>SUBTOTAL(109,Tabla24105[Columna14])</f>
        <v>#DIV/0!</v>
      </c>
      <c r="CR102" s="294" t="e">
        <f>SUBTOTAL(109,Tabla24105[Columna15])</f>
        <v>#DIV/0!</v>
      </c>
      <c r="CS102" s="294" t="e">
        <f>SUBTOTAL(109,Tabla24105[Columna16])</f>
        <v>#DIV/0!</v>
      </c>
      <c r="CX102" s="287"/>
      <c r="CY102" s="196"/>
      <c r="CZ102" s="196"/>
      <c r="DA102" s="196"/>
      <c r="DB102" s="294" t="e">
        <f>SUBTOTAL(109,Tabla241057[Columna5])</f>
        <v>#DIV/0!</v>
      </c>
      <c r="DC102" s="294" t="e">
        <f>SUBTOTAL(109,Tabla241057[Columna6])</f>
        <v>#DIV/0!</v>
      </c>
      <c r="DD102" s="294" t="e">
        <f>SUBTOTAL(109,Tabla241057[Columna7])</f>
        <v>#DIV/0!</v>
      </c>
      <c r="DE102" s="294" t="e">
        <f>SUBTOTAL(109,Tabla241057[Columna8])</f>
        <v>#DIV/0!</v>
      </c>
      <c r="DF102" s="294" t="e">
        <f>SUBTOTAL(109,Tabla241057[Columna9])</f>
        <v>#DIV/0!</v>
      </c>
      <c r="DG102" s="294" t="e">
        <f>SUBTOTAL(109,Tabla241057[Columna10])</f>
        <v>#DIV/0!</v>
      </c>
      <c r="DH102" s="294" t="e">
        <f>SUBTOTAL(109,Tabla241057[Columna11])</f>
        <v>#DIV/0!</v>
      </c>
      <c r="DI102" s="294" t="e">
        <f>SUBTOTAL(109,Tabla241057[Columna12])</f>
        <v>#DIV/0!</v>
      </c>
      <c r="DJ102" s="294" t="e">
        <f>SUBTOTAL(109,Tabla241057[Columna13])</f>
        <v>#DIV/0!</v>
      </c>
      <c r="DK102" s="294" t="e">
        <f>SUBTOTAL(109,Tabla241057[Columna14])</f>
        <v>#DIV/0!</v>
      </c>
      <c r="DL102" s="294" t="e">
        <f>SUBTOTAL(109,Tabla241057[Columna15])</f>
        <v>#DIV/0!</v>
      </c>
      <c r="DM102" s="294" t="e">
        <f>SUBTOTAL(109,Tabla241057[Columna16])</f>
        <v>#DIV/0!</v>
      </c>
      <c r="DR102" s="287"/>
      <c r="DS102" s="196"/>
      <c r="DT102" s="196"/>
      <c r="DU102" s="196"/>
      <c r="DV102" s="294" t="e">
        <f>SUBTOTAL(109,Tabla24105711[Columna5])</f>
        <v>#DIV/0!</v>
      </c>
      <c r="DW102" s="294" t="e">
        <f>SUBTOTAL(109,Tabla24105711[Columna6])</f>
        <v>#DIV/0!</v>
      </c>
      <c r="DX102" s="294" t="e">
        <f>SUBTOTAL(109,Tabla24105711[Columna7])</f>
        <v>#DIV/0!</v>
      </c>
      <c r="DY102" s="294" t="e">
        <f>SUBTOTAL(109,Tabla24105711[Columna8])</f>
        <v>#DIV/0!</v>
      </c>
      <c r="DZ102" s="294" t="e">
        <f>SUBTOTAL(109,Tabla24105711[Columna9])</f>
        <v>#DIV/0!</v>
      </c>
      <c r="EA102" s="294" t="e">
        <f>SUBTOTAL(109,Tabla24105711[Columna10])</f>
        <v>#DIV/0!</v>
      </c>
      <c r="EB102" s="294" t="e">
        <f>SUBTOTAL(109,Tabla24105711[Columna11])</f>
        <v>#DIV/0!</v>
      </c>
      <c r="EC102" s="294" t="e">
        <f>SUBTOTAL(109,Tabla24105711[Columna12])</f>
        <v>#DIV/0!</v>
      </c>
      <c r="ED102" s="294" t="e">
        <f>SUBTOTAL(109,Tabla24105711[Columna13])</f>
        <v>#DIV/0!</v>
      </c>
      <c r="EE102" s="294" t="e">
        <f>SUBTOTAL(109,Tabla24105711[Columna14])</f>
        <v>#DIV/0!</v>
      </c>
      <c r="EF102" s="294" t="e">
        <f>SUBTOTAL(109,Tabla24105711[Columna15])</f>
        <v>#DIV/0!</v>
      </c>
      <c r="EG102" s="294" t="e">
        <f>SUBTOTAL(109,Tabla24105711[Columna16])</f>
        <v>#DIV/0!</v>
      </c>
      <c r="EI102" s="255" t="s">
        <v>428</v>
      </c>
      <c r="EJ102" s="257" t="s">
        <v>429</v>
      </c>
      <c r="EK102" s="258">
        <f t="shared" si="328"/>
        <v>0</v>
      </c>
      <c r="EL102" s="258">
        <f t="shared" si="328"/>
        <v>0</v>
      </c>
      <c r="EM102" s="258">
        <f t="shared" si="328"/>
        <v>0</v>
      </c>
      <c r="EN102" s="258">
        <f t="shared" si="328"/>
        <v>0</v>
      </c>
      <c r="EO102" s="258">
        <f t="shared" si="328"/>
        <v>0</v>
      </c>
      <c r="EP102" s="258">
        <f t="shared" si="328"/>
        <v>0</v>
      </c>
      <c r="EQ102" s="258">
        <f t="shared" si="328"/>
        <v>0</v>
      </c>
      <c r="ER102" s="258">
        <f t="shared" si="328"/>
        <v>0</v>
      </c>
      <c r="ES102" s="258">
        <f t="shared" si="328"/>
        <v>0</v>
      </c>
      <c r="ET102" s="258">
        <f t="shared" si="328"/>
        <v>0</v>
      </c>
      <c r="EU102" s="258">
        <f t="shared" si="328"/>
        <v>0</v>
      </c>
      <c r="EV102" s="258">
        <f t="shared" si="328"/>
        <v>0</v>
      </c>
      <c r="EW102" s="221">
        <f t="shared" si="329"/>
        <v>0</v>
      </c>
      <c r="EX102" s="123" t="e">
        <f t="shared" si="321"/>
        <v>#DIV/0!</v>
      </c>
      <c r="FA102" s="184" t="s">
        <v>122</v>
      </c>
      <c r="FB102" s="185" t="e">
        <f>$EK$380*FB99</f>
        <v>#DIV/0!</v>
      </c>
      <c r="FC102" s="185" t="e">
        <f>$EL$380*FC99</f>
        <v>#DIV/0!</v>
      </c>
      <c r="FD102" s="185" t="e">
        <f>$EM$380*FD99</f>
        <v>#DIV/0!</v>
      </c>
      <c r="FE102" s="185" t="e">
        <f>$EN$380*FE99</f>
        <v>#DIV/0!</v>
      </c>
      <c r="FF102" s="185" t="e">
        <f>$EO$380*FF99</f>
        <v>#DIV/0!</v>
      </c>
      <c r="FG102" s="185" t="e">
        <f>$EP$380*FG99</f>
        <v>#DIV/0!</v>
      </c>
      <c r="FH102" s="185" t="e">
        <f>$EQ$380*FH99</f>
        <v>#DIV/0!</v>
      </c>
      <c r="FI102" s="185" t="e">
        <f>$ER$380*FI99</f>
        <v>#DIV/0!</v>
      </c>
      <c r="FJ102" s="185" t="e">
        <f>$ES$380*FJ99</f>
        <v>#DIV/0!</v>
      </c>
      <c r="FK102" s="185" t="e">
        <f>$ET$380*FK99</f>
        <v>#DIV/0!</v>
      </c>
      <c r="FL102" s="185" t="e">
        <f>$EU$380*FL99</f>
        <v>#DIV/0!</v>
      </c>
      <c r="FM102" s="185" t="e">
        <f>$EV$380*FM99</f>
        <v>#DIV/0!</v>
      </c>
      <c r="FN102" s="171" t="e">
        <f t="shared" si="327"/>
        <v>#DIV/0!</v>
      </c>
      <c r="FO102" s="124" t="e">
        <f t="shared" si="331"/>
        <v>#DIV/0!</v>
      </c>
      <c r="GI102" s="73" t="s">
        <v>430</v>
      </c>
      <c r="GJ102" s="73"/>
      <c r="GK102" s="73"/>
      <c r="GL102" s="73"/>
      <c r="GM102" s="66">
        <f>GM100+GM101</f>
        <v>0</v>
      </c>
      <c r="GN102" s="7"/>
    </row>
    <row r="103" spans="18:196" ht="14.4" customHeight="1" thickTop="1" x14ac:dyDescent="0.3">
      <c r="EI103" s="255" t="s">
        <v>431</v>
      </c>
      <c r="EJ103" s="257" t="s">
        <v>432</v>
      </c>
      <c r="EK103" s="258">
        <f t="shared" si="328"/>
        <v>0</v>
      </c>
      <c r="EL103" s="258">
        <f t="shared" si="328"/>
        <v>0</v>
      </c>
      <c r="EM103" s="258">
        <f t="shared" si="328"/>
        <v>0</v>
      </c>
      <c r="EN103" s="258">
        <f t="shared" si="328"/>
        <v>0</v>
      </c>
      <c r="EO103" s="258">
        <f t="shared" si="328"/>
        <v>0</v>
      </c>
      <c r="EP103" s="258">
        <f t="shared" si="328"/>
        <v>0</v>
      </c>
      <c r="EQ103" s="258">
        <f t="shared" si="328"/>
        <v>0</v>
      </c>
      <c r="ER103" s="258">
        <f t="shared" si="328"/>
        <v>0</v>
      </c>
      <c r="ES103" s="258">
        <f t="shared" si="328"/>
        <v>0</v>
      </c>
      <c r="ET103" s="258">
        <f t="shared" si="328"/>
        <v>0</v>
      </c>
      <c r="EU103" s="258">
        <f t="shared" si="328"/>
        <v>0</v>
      </c>
      <c r="EV103" s="258">
        <f t="shared" si="328"/>
        <v>0</v>
      </c>
      <c r="EW103" s="221">
        <f t="shared" si="329"/>
        <v>0</v>
      </c>
      <c r="EX103" s="123" t="e">
        <f t="shared" si="321"/>
        <v>#DIV/0!</v>
      </c>
      <c r="FA103" s="169" t="s">
        <v>125</v>
      </c>
      <c r="FB103" s="170" t="e">
        <f>FB101-FB102</f>
        <v>#DIV/0!</v>
      </c>
      <c r="FC103" s="170" t="e">
        <f t="shared" ref="FC103:FM103" si="332">FC101-FC102</f>
        <v>#DIV/0!</v>
      </c>
      <c r="FD103" s="170" t="e">
        <f t="shared" si="332"/>
        <v>#DIV/0!</v>
      </c>
      <c r="FE103" s="170" t="e">
        <f t="shared" si="332"/>
        <v>#DIV/0!</v>
      </c>
      <c r="FF103" s="170" t="e">
        <f t="shared" si="332"/>
        <v>#DIV/0!</v>
      </c>
      <c r="FG103" s="170" t="e">
        <f t="shared" si="332"/>
        <v>#DIV/0!</v>
      </c>
      <c r="FH103" s="170" t="e">
        <f t="shared" si="332"/>
        <v>#DIV/0!</v>
      </c>
      <c r="FI103" s="170" t="e">
        <f t="shared" si="332"/>
        <v>#DIV/0!</v>
      </c>
      <c r="FJ103" s="170" t="e">
        <f t="shared" si="332"/>
        <v>#DIV/0!</v>
      </c>
      <c r="FK103" s="170" t="e">
        <f t="shared" si="332"/>
        <v>#DIV/0!</v>
      </c>
      <c r="FL103" s="170" t="e">
        <f t="shared" si="332"/>
        <v>#DIV/0!</v>
      </c>
      <c r="FM103" s="170" t="e">
        <f t="shared" si="332"/>
        <v>#DIV/0!</v>
      </c>
      <c r="FN103" s="171" t="e">
        <f t="shared" si="327"/>
        <v>#DIV/0!</v>
      </c>
      <c r="FO103" s="124" t="e">
        <f t="shared" si="331"/>
        <v>#DIV/0!</v>
      </c>
      <c r="GI103" s="67"/>
      <c r="GJ103" s="74"/>
      <c r="GK103" s="74"/>
      <c r="GL103" s="6"/>
      <c r="GM103" s="68"/>
      <c r="GN103" s="7"/>
    </row>
    <row r="104" spans="18:196" ht="14.4" customHeight="1" x14ac:dyDescent="0.3">
      <c r="EI104" s="255" t="s">
        <v>433</v>
      </c>
      <c r="EJ104" s="257" t="s">
        <v>434</v>
      </c>
      <c r="EK104" s="258">
        <f t="shared" si="328"/>
        <v>0</v>
      </c>
      <c r="EL104" s="258">
        <f t="shared" si="328"/>
        <v>0</v>
      </c>
      <c r="EM104" s="258">
        <f t="shared" si="328"/>
        <v>0</v>
      </c>
      <c r="EN104" s="258">
        <f t="shared" si="328"/>
        <v>0</v>
      </c>
      <c r="EO104" s="258">
        <f t="shared" si="328"/>
        <v>0</v>
      </c>
      <c r="EP104" s="258">
        <f t="shared" si="328"/>
        <v>0</v>
      </c>
      <c r="EQ104" s="258">
        <f t="shared" si="328"/>
        <v>0</v>
      </c>
      <c r="ER104" s="258">
        <f t="shared" si="328"/>
        <v>0</v>
      </c>
      <c r="ES104" s="258">
        <f t="shared" si="328"/>
        <v>0</v>
      </c>
      <c r="ET104" s="258">
        <f t="shared" si="328"/>
        <v>0</v>
      </c>
      <c r="EU104" s="258">
        <f t="shared" si="328"/>
        <v>0</v>
      </c>
      <c r="EV104" s="258">
        <f t="shared" si="328"/>
        <v>0</v>
      </c>
      <c r="EW104" s="221">
        <f t="shared" si="329"/>
        <v>0</v>
      </c>
      <c r="EX104" s="123" t="e">
        <f t="shared" si="321"/>
        <v>#DIV/0!</v>
      </c>
      <c r="FC104" s="210"/>
      <c r="FD104" s="210"/>
      <c r="FE104" s="210"/>
      <c r="FF104" s="210"/>
      <c r="FG104" s="210"/>
      <c r="FH104" s="210"/>
      <c r="FI104" s="210"/>
      <c r="FJ104" s="210"/>
      <c r="FK104" s="210"/>
      <c r="FL104" s="210"/>
      <c r="FM104" s="210"/>
      <c r="FO104" s="124"/>
      <c r="GI104" s="75"/>
      <c r="GJ104" s="75"/>
      <c r="GK104" s="75"/>
      <c r="GL104" s="75"/>
      <c r="GM104" s="7"/>
      <c r="GN104" s="7"/>
    </row>
    <row r="105" spans="18:196" ht="14.4" customHeight="1" x14ac:dyDescent="0.3">
      <c r="EI105" s="255" t="s">
        <v>435</v>
      </c>
      <c r="EJ105" s="257" t="s">
        <v>436</v>
      </c>
      <c r="EK105" s="258">
        <f t="shared" si="328"/>
        <v>0</v>
      </c>
      <c r="EL105" s="258">
        <f t="shared" si="328"/>
        <v>0</v>
      </c>
      <c r="EM105" s="258">
        <f t="shared" si="328"/>
        <v>0</v>
      </c>
      <c r="EN105" s="258">
        <f t="shared" si="328"/>
        <v>0</v>
      </c>
      <c r="EO105" s="258">
        <f t="shared" si="328"/>
        <v>0</v>
      </c>
      <c r="EP105" s="258">
        <f t="shared" si="328"/>
        <v>0</v>
      </c>
      <c r="EQ105" s="258">
        <f t="shared" si="328"/>
        <v>0</v>
      </c>
      <c r="ER105" s="258">
        <f t="shared" si="328"/>
        <v>0</v>
      </c>
      <c r="ES105" s="258">
        <f t="shared" si="328"/>
        <v>0</v>
      </c>
      <c r="ET105" s="258">
        <f t="shared" si="328"/>
        <v>0</v>
      </c>
      <c r="EU105" s="258">
        <f t="shared" si="328"/>
        <v>0</v>
      </c>
      <c r="EV105" s="258">
        <f t="shared" si="328"/>
        <v>0</v>
      </c>
      <c r="EW105" s="221">
        <f t="shared" si="329"/>
        <v>0</v>
      </c>
      <c r="EX105" s="123" t="e">
        <f t="shared" si="321"/>
        <v>#DIV/0!</v>
      </c>
      <c r="FA105" s="169" t="s">
        <v>131</v>
      </c>
      <c r="FB105" s="214" t="e">
        <f>($EK$12*(1+FM97+FM96+FI97))+(FB101*(FI96+FI95))</f>
        <v>#DIV/0!</v>
      </c>
      <c r="FC105" s="214" t="e">
        <f>($EL$12*(1+FM97+FM96+FI97))+(FC101*(FI96+FI95))</f>
        <v>#DIV/0!</v>
      </c>
      <c r="FD105" s="214" t="e">
        <f>($EM$12*(1+FM97+FM96+FI97))+(FD101*(FI96+FI95))</f>
        <v>#DIV/0!</v>
      </c>
      <c r="FE105" s="214" t="e">
        <f>($EN$12*(1+FM97+FM96+FI97))+(FE101*(FI96+FI95))</f>
        <v>#DIV/0!</v>
      </c>
      <c r="FF105" s="214" t="e">
        <f>($EO$12*(1+FM97+FM96+FI97))+(FF101*(FI96+FI95))</f>
        <v>#DIV/0!</v>
      </c>
      <c r="FG105" s="214" t="e">
        <f>($EP$12*(1+FM97+FM96+FI97))+(FG101*(FI96+FI95))</f>
        <v>#DIV/0!</v>
      </c>
      <c r="FH105" s="214" t="e">
        <f>($EQ$12*(1+FM97+FM96+FI97))+(FH101*(FI96+FI95))</f>
        <v>#DIV/0!</v>
      </c>
      <c r="FI105" s="214" t="e">
        <f>($ER$12*(1+FM97+FM96+FI97))+(FI101*(FI96+FI95))</f>
        <v>#DIV/0!</v>
      </c>
      <c r="FJ105" s="214" t="e">
        <f>($ES$12*(1+FM97+FM96+FI97))+(FJ101*(FI96+FI95))</f>
        <v>#DIV/0!</v>
      </c>
      <c r="FK105" s="214" t="e">
        <f>($ET$12*(1+FM97+FM96+FI97))+(FK101*(FI96+FI95))</f>
        <v>#DIV/0!</v>
      </c>
      <c r="FL105" s="214" t="e">
        <f>($EU$12*(1+FM97+FM96+FI97))+(FL101*(FI96+FI95))</f>
        <v>#DIV/0!</v>
      </c>
      <c r="FM105" s="214" t="e">
        <f>($EV$12*(1+FM97+FM96+FI97))+(FM101*(FI96+FI95))</f>
        <v>#DIV/0!</v>
      </c>
      <c r="FN105" s="214" t="e">
        <f>SUM(FB105:FM105)</f>
        <v>#DIV/0!</v>
      </c>
      <c r="FO105" s="124" t="e">
        <f t="shared" ref="FO105:FO106" si="333">FN105/$FN$6</f>
        <v>#DIV/0!</v>
      </c>
    </row>
    <row r="106" spans="18:196" ht="14.4" customHeight="1" x14ac:dyDescent="0.3">
      <c r="EI106" s="255" t="s">
        <v>437</v>
      </c>
      <c r="EJ106" s="257" t="s">
        <v>438</v>
      </c>
      <c r="EK106" s="258">
        <f t="shared" si="328"/>
        <v>0</v>
      </c>
      <c r="EL106" s="258">
        <f t="shared" si="328"/>
        <v>0</v>
      </c>
      <c r="EM106" s="258">
        <f t="shared" si="328"/>
        <v>0</v>
      </c>
      <c r="EN106" s="258">
        <f t="shared" si="328"/>
        <v>0</v>
      </c>
      <c r="EO106" s="258">
        <f t="shared" si="328"/>
        <v>0</v>
      </c>
      <c r="EP106" s="258">
        <f t="shared" si="328"/>
        <v>0</v>
      </c>
      <c r="EQ106" s="258">
        <f t="shared" si="328"/>
        <v>0</v>
      </c>
      <c r="ER106" s="258">
        <f t="shared" si="328"/>
        <v>0</v>
      </c>
      <c r="ES106" s="258">
        <f t="shared" si="328"/>
        <v>0</v>
      </c>
      <c r="ET106" s="258">
        <f t="shared" si="328"/>
        <v>0</v>
      </c>
      <c r="EU106" s="258">
        <f t="shared" si="328"/>
        <v>0</v>
      </c>
      <c r="EV106" s="258">
        <f t="shared" si="328"/>
        <v>0</v>
      </c>
      <c r="EW106" s="221">
        <f t="shared" si="329"/>
        <v>0</v>
      </c>
      <c r="EX106" s="123" t="e">
        <f t="shared" si="321"/>
        <v>#DIV/0!</v>
      </c>
      <c r="FA106" s="216" t="s">
        <v>136</v>
      </c>
      <c r="FB106" s="217" t="e">
        <f>FB103-FB105</f>
        <v>#DIV/0!</v>
      </c>
      <c r="FC106" s="217" t="e">
        <f t="shared" ref="FC106:FM106" si="334">FC103-FC105</f>
        <v>#DIV/0!</v>
      </c>
      <c r="FD106" s="217" t="e">
        <f t="shared" si="334"/>
        <v>#DIV/0!</v>
      </c>
      <c r="FE106" s="217" t="e">
        <f t="shared" si="334"/>
        <v>#DIV/0!</v>
      </c>
      <c r="FF106" s="217" t="e">
        <f t="shared" si="334"/>
        <v>#DIV/0!</v>
      </c>
      <c r="FG106" s="217" t="e">
        <f t="shared" si="334"/>
        <v>#DIV/0!</v>
      </c>
      <c r="FH106" s="217" t="e">
        <f t="shared" si="334"/>
        <v>#DIV/0!</v>
      </c>
      <c r="FI106" s="217" t="e">
        <f t="shared" si="334"/>
        <v>#DIV/0!</v>
      </c>
      <c r="FJ106" s="217" t="e">
        <f t="shared" si="334"/>
        <v>#DIV/0!</v>
      </c>
      <c r="FK106" s="217" t="e">
        <f t="shared" si="334"/>
        <v>#DIV/0!</v>
      </c>
      <c r="FL106" s="217" t="e">
        <f t="shared" si="334"/>
        <v>#DIV/0!</v>
      </c>
      <c r="FM106" s="217" t="e">
        <f t="shared" si="334"/>
        <v>#DIV/0!</v>
      </c>
      <c r="FN106" s="171" t="e">
        <f>SUM(FB106:FM106)</f>
        <v>#DIV/0!</v>
      </c>
      <c r="FO106" s="124" t="e">
        <f t="shared" si="333"/>
        <v>#DIV/0!</v>
      </c>
    </row>
    <row r="107" spans="18:196" ht="14.4" customHeight="1" x14ac:dyDescent="0.3">
      <c r="EI107" s="255" t="s">
        <v>439</v>
      </c>
      <c r="EJ107" s="257" t="s">
        <v>440</v>
      </c>
      <c r="EK107" s="258">
        <f t="shared" si="328"/>
        <v>0</v>
      </c>
      <c r="EL107" s="258">
        <f t="shared" si="328"/>
        <v>0</v>
      </c>
      <c r="EM107" s="258">
        <f t="shared" si="328"/>
        <v>0</v>
      </c>
      <c r="EN107" s="258">
        <f t="shared" si="328"/>
        <v>0</v>
      </c>
      <c r="EO107" s="258">
        <f t="shared" si="328"/>
        <v>0</v>
      </c>
      <c r="EP107" s="258">
        <f t="shared" si="328"/>
        <v>0</v>
      </c>
      <c r="EQ107" s="258">
        <f t="shared" si="328"/>
        <v>0</v>
      </c>
      <c r="ER107" s="258">
        <f t="shared" si="328"/>
        <v>0</v>
      </c>
      <c r="ES107" s="258">
        <f t="shared" si="328"/>
        <v>0</v>
      </c>
      <c r="ET107" s="258">
        <f t="shared" si="328"/>
        <v>0</v>
      </c>
      <c r="EU107" s="258">
        <f t="shared" si="328"/>
        <v>0</v>
      </c>
      <c r="EV107" s="258">
        <f t="shared" si="328"/>
        <v>0</v>
      </c>
      <c r="EW107" s="221">
        <f t="shared" si="329"/>
        <v>0</v>
      </c>
      <c r="EX107" s="123" t="e">
        <f t="shared" si="321"/>
        <v>#DIV/0!</v>
      </c>
      <c r="FA107" s="219"/>
      <c r="FB107" s="220"/>
      <c r="FC107" s="220"/>
      <c r="FD107" s="220"/>
      <c r="FE107" s="220"/>
      <c r="FF107" s="220"/>
      <c r="FG107" s="220"/>
      <c r="FH107" s="220"/>
      <c r="FI107" s="220"/>
      <c r="FJ107" s="220"/>
      <c r="FK107" s="220"/>
      <c r="FL107" s="220"/>
      <c r="FM107" s="220"/>
      <c r="FN107" s="220"/>
      <c r="FO107" s="223"/>
      <c r="GI107" s="69" t="str">
        <f>GI5</f>
        <v>HABILITACIÓN DE LA UNIDAD</v>
      </c>
      <c r="GJ107" s="71">
        <f>GM9</f>
        <v>0</v>
      </c>
      <c r="GK107" s="71"/>
      <c r="GL107" s="295" t="e">
        <f>GJ107/$GJ$113</f>
        <v>#DIV/0!</v>
      </c>
    </row>
    <row r="108" spans="18:196" ht="14.4" customHeight="1" x14ac:dyDescent="0.3">
      <c r="EI108" s="255" t="s">
        <v>441</v>
      </c>
      <c r="EJ108" s="257" t="s">
        <v>624</v>
      </c>
      <c r="EK108" s="258">
        <f t="shared" si="328"/>
        <v>0</v>
      </c>
      <c r="EL108" s="258">
        <f t="shared" si="328"/>
        <v>0</v>
      </c>
      <c r="EM108" s="258">
        <f t="shared" si="328"/>
        <v>0</v>
      </c>
      <c r="EN108" s="258">
        <f t="shared" si="328"/>
        <v>0</v>
      </c>
      <c r="EO108" s="258">
        <f t="shared" si="328"/>
        <v>0</v>
      </c>
      <c r="EP108" s="258">
        <f t="shared" si="328"/>
        <v>0</v>
      </c>
      <c r="EQ108" s="258">
        <f t="shared" si="328"/>
        <v>0</v>
      </c>
      <c r="ER108" s="258">
        <f t="shared" si="328"/>
        <v>0</v>
      </c>
      <c r="ES108" s="258">
        <f t="shared" si="328"/>
        <v>0</v>
      </c>
      <c r="ET108" s="258">
        <f t="shared" si="328"/>
        <v>0</v>
      </c>
      <c r="EU108" s="258">
        <f t="shared" si="328"/>
        <v>0</v>
      </c>
      <c r="EV108" s="258">
        <f t="shared" si="328"/>
        <v>0</v>
      </c>
      <c r="EW108" s="221">
        <f t="shared" si="329"/>
        <v>0</v>
      </c>
      <c r="EX108" s="123" t="e">
        <f t="shared" si="321"/>
        <v>#DIV/0!</v>
      </c>
      <c r="FA108" s="216" t="s">
        <v>144</v>
      </c>
      <c r="FB108" s="224" t="e">
        <f>FB101*FI94</f>
        <v>#DIV/0!</v>
      </c>
      <c r="FC108" s="224" t="e">
        <f>FC101*FI94</f>
        <v>#DIV/0!</v>
      </c>
      <c r="FD108" s="224" t="e">
        <f>FD101*FI94</f>
        <v>#DIV/0!</v>
      </c>
      <c r="FE108" s="224" t="e">
        <f>FE101*FI94</f>
        <v>#DIV/0!</v>
      </c>
      <c r="FF108" s="224" t="e">
        <f>FF101*FI94</f>
        <v>#DIV/0!</v>
      </c>
      <c r="FG108" s="224" t="e">
        <f>FG101*FI94</f>
        <v>#DIV/0!</v>
      </c>
      <c r="FH108" s="224" t="e">
        <f>FH101*FI94</f>
        <v>#DIV/0!</v>
      </c>
      <c r="FI108" s="224" t="e">
        <f>FI101*FI94</f>
        <v>#DIV/0!</v>
      </c>
      <c r="FJ108" s="224" t="e">
        <f>FJ101*FI94</f>
        <v>#DIV/0!</v>
      </c>
      <c r="FK108" s="224" t="e">
        <f>FK101*FI94</f>
        <v>#DIV/0!</v>
      </c>
      <c r="FL108" s="224" t="e">
        <f>FL101*FI94</f>
        <v>#DIV/0!</v>
      </c>
      <c r="FM108" s="224" t="e">
        <f>FM101*FI94</f>
        <v>#DIV/0!</v>
      </c>
      <c r="FN108" s="171" t="e">
        <f t="shared" ref="FN108" si="335">SUM(FB108:FM108)</f>
        <v>#DIV/0!</v>
      </c>
      <c r="FO108" s="124" t="e">
        <f>FN108/$FN$6</f>
        <v>#DIV/0!</v>
      </c>
      <c r="GI108" s="70" t="str">
        <f>GI14</f>
        <v>AREA DE COCINA</v>
      </c>
      <c r="GJ108" s="71">
        <f>GK14</f>
        <v>0</v>
      </c>
      <c r="GK108" s="71"/>
      <c r="GL108" s="295" t="e">
        <f t="shared" ref="GL108:GL113" si="336">GJ108/$GJ$113</f>
        <v>#DIV/0!</v>
      </c>
    </row>
    <row r="109" spans="18:196" ht="14.4" customHeight="1" x14ac:dyDescent="0.3">
      <c r="EI109" s="288" t="s">
        <v>442</v>
      </c>
      <c r="EJ109" s="257" t="s">
        <v>625</v>
      </c>
      <c r="EK109" s="258">
        <f t="shared" si="328"/>
        <v>0</v>
      </c>
      <c r="EL109" s="258">
        <f t="shared" si="328"/>
        <v>0</v>
      </c>
      <c r="EM109" s="258">
        <f t="shared" si="328"/>
        <v>0</v>
      </c>
      <c r="EN109" s="258">
        <f t="shared" si="328"/>
        <v>0</v>
      </c>
      <c r="EO109" s="258">
        <f t="shared" si="328"/>
        <v>0</v>
      </c>
      <c r="EP109" s="258">
        <f t="shared" si="328"/>
        <v>0</v>
      </c>
      <c r="EQ109" s="258">
        <f t="shared" si="328"/>
        <v>0</v>
      </c>
      <c r="ER109" s="258">
        <f t="shared" si="328"/>
        <v>0</v>
      </c>
      <c r="ES109" s="258">
        <f t="shared" si="328"/>
        <v>0</v>
      </c>
      <c r="ET109" s="258">
        <f t="shared" si="328"/>
        <v>0</v>
      </c>
      <c r="EU109" s="258">
        <f t="shared" si="328"/>
        <v>0</v>
      </c>
      <c r="EV109" s="258">
        <f t="shared" si="328"/>
        <v>0</v>
      </c>
      <c r="EW109" s="221">
        <f t="shared" si="329"/>
        <v>0</v>
      </c>
      <c r="EX109" s="123" t="e">
        <f t="shared" si="321"/>
        <v>#DIV/0!</v>
      </c>
      <c r="FA109" s="219"/>
      <c r="FB109" s="220"/>
      <c r="FC109" s="220"/>
      <c r="FD109" s="220"/>
      <c r="FE109" s="220"/>
      <c r="FF109" s="220"/>
      <c r="FG109" s="220"/>
      <c r="FH109" s="220"/>
      <c r="FI109" s="220"/>
      <c r="FJ109" s="220"/>
      <c r="FK109" s="220"/>
      <c r="FL109" s="220"/>
      <c r="FM109" s="220"/>
      <c r="FN109" s="220"/>
      <c r="FO109" s="223"/>
      <c r="GI109" s="70" t="str">
        <f>GI45</f>
        <v>AREA DE CAJA</v>
      </c>
      <c r="GJ109" s="71">
        <f>GK45</f>
        <v>0</v>
      </c>
      <c r="GK109" s="71"/>
      <c r="GL109" s="295" t="e">
        <f t="shared" si="336"/>
        <v>#DIV/0!</v>
      </c>
    </row>
    <row r="110" spans="18:196" ht="14.4" customHeight="1" x14ac:dyDescent="0.3">
      <c r="EI110" s="255" t="s">
        <v>443</v>
      </c>
      <c r="EJ110" s="257" t="s">
        <v>626</v>
      </c>
      <c r="EK110" s="258">
        <f t="shared" si="328"/>
        <v>0</v>
      </c>
      <c r="EL110" s="258">
        <f t="shared" si="328"/>
        <v>0</v>
      </c>
      <c r="EM110" s="258">
        <f t="shared" si="328"/>
        <v>0</v>
      </c>
      <c r="EN110" s="258">
        <f t="shared" si="328"/>
        <v>0</v>
      </c>
      <c r="EO110" s="258">
        <f t="shared" si="328"/>
        <v>0</v>
      </c>
      <c r="EP110" s="258">
        <f t="shared" si="328"/>
        <v>0</v>
      </c>
      <c r="EQ110" s="258">
        <f t="shared" si="328"/>
        <v>0</v>
      </c>
      <c r="ER110" s="258">
        <f t="shared" si="328"/>
        <v>0</v>
      </c>
      <c r="ES110" s="258">
        <f t="shared" si="328"/>
        <v>0</v>
      </c>
      <c r="ET110" s="258">
        <f t="shared" si="328"/>
        <v>0</v>
      </c>
      <c r="EU110" s="258">
        <f t="shared" si="328"/>
        <v>0</v>
      </c>
      <c r="EV110" s="258">
        <f t="shared" si="328"/>
        <v>0</v>
      </c>
      <c r="EW110" s="221">
        <f t="shared" si="329"/>
        <v>0</v>
      </c>
      <c r="EX110" s="123" t="e">
        <f t="shared" si="321"/>
        <v>#DIV/0!</v>
      </c>
      <c r="FA110" s="216" t="s">
        <v>150</v>
      </c>
      <c r="FB110" s="217" t="e">
        <f>+FB106-FB108</f>
        <v>#DIV/0!</v>
      </c>
      <c r="FC110" s="217" t="e">
        <f t="shared" ref="FC110:FM110" si="337">+FC106-FC108</f>
        <v>#DIV/0!</v>
      </c>
      <c r="FD110" s="217" t="e">
        <f t="shared" si="337"/>
        <v>#DIV/0!</v>
      </c>
      <c r="FE110" s="217" t="e">
        <f t="shared" si="337"/>
        <v>#DIV/0!</v>
      </c>
      <c r="FF110" s="217" t="e">
        <f t="shared" si="337"/>
        <v>#DIV/0!</v>
      </c>
      <c r="FG110" s="217" t="e">
        <f t="shared" si="337"/>
        <v>#DIV/0!</v>
      </c>
      <c r="FH110" s="217" t="e">
        <f t="shared" si="337"/>
        <v>#DIV/0!</v>
      </c>
      <c r="FI110" s="217" t="e">
        <f t="shared" si="337"/>
        <v>#DIV/0!</v>
      </c>
      <c r="FJ110" s="217" t="e">
        <f t="shared" si="337"/>
        <v>#DIV/0!</v>
      </c>
      <c r="FK110" s="217" t="e">
        <f t="shared" si="337"/>
        <v>#DIV/0!</v>
      </c>
      <c r="FL110" s="217" t="e">
        <f t="shared" si="337"/>
        <v>#DIV/0!</v>
      </c>
      <c r="FM110" s="217" t="e">
        <f t="shared" si="337"/>
        <v>#DIV/0!</v>
      </c>
      <c r="FN110" s="171" t="e">
        <f t="shared" ref="FN110" si="338">SUM(FB110:FM110)</f>
        <v>#DIV/0!</v>
      </c>
      <c r="FO110" s="124" t="e">
        <f>FN110/$FN$6</f>
        <v>#DIV/0!</v>
      </c>
      <c r="GI110" s="70" t="str">
        <f>GI71</f>
        <v>AREA DE SERVICIO AL CLIENTE</v>
      </c>
      <c r="GJ110" s="71">
        <f>GK71</f>
        <v>0</v>
      </c>
      <c r="GK110" s="71"/>
      <c r="GL110" s="295" t="e">
        <f t="shared" si="336"/>
        <v>#DIV/0!</v>
      </c>
    </row>
    <row r="111" spans="18:196" ht="14.4" customHeight="1" x14ac:dyDescent="0.3">
      <c r="EI111" s="255" t="s">
        <v>444</v>
      </c>
      <c r="EJ111" s="216" t="s">
        <v>182</v>
      </c>
      <c r="EK111" s="185">
        <f>SUM(EK112:EK125)</f>
        <v>0</v>
      </c>
      <c r="EL111" s="185">
        <f t="shared" ref="EL111:EV111" si="339">SUM(EL112:EL125)</f>
        <v>0</v>
      </c>
      <c r="EM111" s="185">
        <f t="shared" si="339"/>
        <v>0</v>
      </c>
      <c r="EN111" s="185">
        <f t="shared" si="339"/>
        <v>0</v>
      </c>
      <c r="EO111" s="185">
        <f t="shared" si="339"/>
        <v>0</v>
      </c>
      <c r="EP111" s="185">
        <f t="shared" si="339"/>
        <v>0</v>
      </c>
      <c r="EQ111" s="185">
        <f t="shared" si="339"/>
        <v>0</v>
      </c>
      <c r="ER111" s="185">
        <f t="shared" si="339"/>
        <v>0</v>
      </c>
      <c r="ES111" s="185">
        <f t="shared" si="339"/>
        <v>0</v>
      </c>
      <c r="ET111" s="185">
        <f t="shared" si="339"/>
        <v>0</v>
      </c>
      <c r="EU111" s="185">
        <f t="shared" si="339"/>
        <v>0</v>
      </c>
      <c r="EV111" s="185">
        <f t="shared" si="339"/>
        <v>0</v>
      </c>
      <c r="EW111" s="171">
        <f t="shared" si="329"/>
        <v>0</v>
      </c>
      <c r="EX111" s="123" t="e">
        <f t="shared" si="321"/>
        <v>#DIV/0!</v>
      </c>
      <c r="FA111" s="219"/>
      <c r="FB111" s="220"/>
      <c r="FC111" s="220"/>
      <c r="FD111" s="220"/>
      <c r="FE111" s="220"/>
      <c r="FF111" s="220"/>
      <c r="FG111" s="220"/>
      <c r="FH111" s="220"/>
      <c r="FI111" s="220"/>
      <c r="FJ111" s="220"/>
      <c r="FK111" s="220"/>
      <c r="FL111" s="220"/>
      <c r="FM111" s="220"/>
      <c r="FN111" s="220"/>
      <c r="FO111" s="223"/>
      <c r="GI111" s="69" t="str">
        <f>GI81</f>
        <v>INVENTARIO INICIAL</v>
      </c>
      <c r="GJ111" s="71">
        <f>GK81</f>
        <v>0</v>
      </c>
      <c r="GK111" s="71"/>
      <c r="GL111" s="295" t="e">
        <f t="shared" si="336"/>
        <v>#DIV/0!</v>
      </c>
    </row>
    <row r="112" spans="18:196" ht="14.4" customHeight="1" x14ac:dyDescent="0.3">
      <c r="EI112" s="255" t="s">
        <v>445</v>
      </c>
      <c r="EJ112" s="257" t="s">
        <v>446</v>
      </c>
      <c r="EK112" s="296">
        <f>EK$8*$EX112</f>
        <v>0</v>
      </c>
      <c r="EL112" s="296">
        <f t="shared" ref="EL112:EV125" si="340">EL$8*$EX112</f>
        <v>0</v>
      </c>
      <c r="EM112" s="296">
        <f t="shared" si="340"/>
        <v>0</v>
      </c>
      <c r="EN112" s="296">
        <f t="shared" si="340"/>
        <v>0</v>
      </c>
      <c r="EO112" s="296">
        <f t="shared" si="340"/>
        <v>0</v>
      </c>
      <c r="EP112" s="296">
        <f t="shared" si="340"/>
        <v>0</v>
      </c>
      <c r="EQ112" s="296">
        <f t="shared" si="340"/>
        <v>0</v>
      </c>
      <c r="ER112" s="296">
        <f t="shared" si="340"/>
        <v>0</v>
      </c>
      <c r="ES112" s="296">
        <f t="shared" si="340"/>
        <v>0</v>
      </c>
      <c r="ET112" s="296">
        <f t="shared" si="340"/>
        <v>0</v>
      </c>
      <c r="EU112" s="296">
        <f t="shared" si="340"/>
        <v>0</v>
      </c>
      <c r="EV112" s="296">
        <f t="shared" si="340"/>
        <v>0</v>
      </c>
      <c r="EW112" s="221">
        <f t="shared" si="329"/>
        <v>0</v>
      </c>
      <c r="EX112" s="123">
        <v>0</v>
      </c>
      <c r="FA112" s="216" t="s">
        <v>154</v>
      </c>
      <c r="FB112" s="224">
        <f>FB81+'[2]Programación del préstamo'!$D$12</f>
        <v>2762.4972988071336</v>
      </c>
      <c r="FC112" s="224">
        <f>FC81+'[2]Programación del préstamo'!$D$13</f>
        <v>2780.9139474658477</v>
      </c>
      <c r="FD112" s="224">
        <f>FD81+'[2]Programación del préstamo'!$D$14</f>
        <v>2799.4533737822867</v>
      </c>
      <c r="FE112" s="224">
        <f>FE81+'[2]Programación del préstamo'!$D$15</f>
        <v>2818.1163962741684</v>
      </c>
      <c r="FF112" s="224">
        <f t="shared" ref="FF112:FM112" si="341">FF81</f>
        <v>0</v>
      </c>
      <c r="FG112" s="224">
        <f t="shared" si="341"/>
        <v>0</v>
      </c>
      <c r="FH112" s="224">
        <f t="shared" si="341"/>
        <v>0</v>
      </c>
      <c r="FI112" s="224">
        <f t="shared" si="341"/>
        <v>0</v>
      </c>
      <c r="FJ112" s="224">
        <f t="shared" si="341"/>
        <v>0</v>
      </c>
      <c r="FK112" s="224">
        <f t="shared" si="341"/>
        <v>0</v>
      </c>
      <c r="FL112" s="224">
        <f t="shared" si="341"/>
        <v>0</v>
      </c>
      <c r="FM112" s="224">
        <f t="shared" si="341"/>
        <v>0</v>
      </c>
      <c r="FN112" s="171">
        <f t="shared" ref="FN112" si="342">SUM(FB112:FM112)</f>
        <v>11160.981016329437</v>
      </c>
      <c r="FO112" s="124" t="e">
        <f>FN112/$FN$6</f>
        <v>#DIV/0!</v>
      </c>
      <c r="GI112" s="69" t="str">
        <f>GI90</f>
        <v>GASTOS DE PREAPERTURA</v>
      </c>
      <c r="GJ112" s="71">
        <f>GJ98</f>
        <v>0</v>
      </c>
      <c r="GK112" s="71"/>
      <c r="GL112" s="295" t="e">
        <f t="shared" si="336"/>
        <v>#DIV/0!</v>
      </c>
    </row>
    <row r="113" spans="139:194" ht="14.4" customHeight="1" x14ac:dyDescent="0.3">
      <c r="EI113" s="255" t="s">
        <v>447</v>
      </c>
      <c r="EJ113" s="257" t="s">
        <v>448</v>
      </c>
      <c r="EK113" s="296">
        <f t="shared" ref="EK113:EK125" si="343">EK$8*$EX113</f>
        <v>0</v>
      </c>
      <c r="EL113" s="296">
        <f t="shared" si="340"/>
        <v>0</v>
      </c>
      <c r="EM113" s="296">
        <f t="shared" si="340"/>
        <v>0</v>
      </c>
      <c r="EN113" s="296">
        <f t="shared" si="340"/>
        <v>0</v>
      </c>
      <c r="EO113" s="296">
        <f t="shared" si="340"/>
        <v>0</v>
      </c>
      <c r="EP113" s="296">
        <f t="shared" si="340"/>
        <v>0</v>
      </c>
      <c r="EQ113" s="296">
        <f t="shared" si="340"/>
        <v>0</v>
      </c>
      <c r="ER113" s="296">
        <f t="shared" si="340"/>
        <v>0</v>
      </c>
      <c r="ES113" s="296">
        <f t="shared" si="340"/>
        <v>0</v>
      </c>
      <c r="ET113" s="296">
        <f t="shared" si="340"/>
        <v>0</v>
      </c>
      <c r="EU113" s="296">
        <f t="shared" si="340"/>
        <v>0</v>
      </c>
      <c r="EV113" s="296">
        <f t="shared" si="340"/>
        <v>0</v>
      </c>
      <c r="EW113" s="221">
        <f t="shared" si="329"/>
        <v>0</v>
      </c>
      <c r="EX113" s="123">
        <v>0</v>
      </c>
      <c r="FA113" s="219"/>
      <c r="FB113" s="220"/>
      <c r="FC113" s="220"/>
      <c r="FD113" s="220"/>
      <c r="FE113" s="220"/>
      <c r="FF113" s="220"/>
      <c r="FG113" s="220"/>
      <c r="FH113" s="220"/>
      <c r="FI113" s="220"/>
      <c r="FJ113" s="220"/>
      <c r="FK113" s="220"/>
      <c r="FL113" s="220"/>
      <c r="FM113" s="220"/>
      <c r="FN113" s="220"/>
      <c r="FO113" s="223"/>
      <c r="GI113" s="297" t="str">
        <f>GI102</f>
        <v>Costo Total Aproximado</v>
      </c>
      <c r="GJ113" s="72">
        <f>SUM(GJ107:GK112)</f>
        <v>0</v>
      </c>
      <c r="GK113" s="72"/>
      <c r="GL113" s="295" t="e">
        <f t="shared" si="336"/>
        <v>#DIV/0!</v>
      </c>
    </row>
    <row r="114" spans="139:194" ht="14.4" customHeight="1" x14ac:dyDescent="0.3">
      <c r="EI114" s="255" t="s">
        <v>449</v>
      </c>
      <c r="EJ114" s="257" t="s">
        <v>450</v>
      </c>
      <c r="EK114" s="296">
        <f t="shared" si="343"/>
        <v>0</v>
      </c>
      <c r="EL114" s="296">
        <f t="shared" si="340"/>
        <v>0</v>
      </c>
      <c r="EM114" s="296">
        <f t="shared" si="340"/>
        <v>0</v>
      </c>
      <c r="EN114" s="296">
        <f t="shared" si="340"/>
        <v>0</v>
      </c>
      <c r="EO114" s="296">
        <f t="shared" si="340"/>
        <v>0</v>
      </c>
      <c r="EP114" s="296">
        <f t="shared" si="340"/>
        <v>0</v>
      </c>
      <c r="EQ114" s="296">
        <f t="shared" si="340"/>
        <v>0</v>
      </c>
      <c r="ER114" s="296">
        <f t="shared" si="340"/>
        <v>0</v>
      </c>
      <c r="ES114" s="296">
        <f t="shared" si="340"/>
        <v>0</v>
      </c>
      <c r="ET114" s="296">
        <f t="shared" si="340"/>
        <v>0</v>
      </c>
      <c r="EU114" s="296">
        <f t="shared" si="340"/>
        <v>0</v>
      </c>
      <c r="EV114" s="296">
        <f t="shared" si="340"/>
        <v>0</v>
      </c>
      <c r="EW114" s="221">
        <f t="shared" si="329"/>
        <v>0</v>
      </c>
      <c r="EX114" s="123">
        <v>0</v>
      </c>
      <c r="FA114" s="216" t="s">
        <v>160</v>
      </c>
      <c r="FB114" s="217" t="e">
        <f>+FB110-FB112</f>
        <v>#DIV/0!</v>
      </c>
      <c r="FC114" s="217" t="e">
        <f t="shared" ref="FC114:FM114" si="344">+FC110-FC112</f>
        <v>#DIV/0!</v>
      </c>
      <c r="FD114" s="217" t="e">
        <f t="shared" si="344"/>
        <v>#DIV/0!</v>
      </c>
      <c r="FE114" s="217" t="e">
        <f t="shared" si="344"/>
        <v>#DIV/0!</v>
      </c>
      <c r="FF114" s="217" t="e">
        <f t="shared" si="344"/>
        <v>#DIV/0!</v>
      </c>
      <c r="FG114" s="217" t="e">
        <f t="shared" si="344"/>
        <v>#DIV/0!</v>
      </c>
      <c r="FH114" s="217" t="e">
        <f t="shared" si="344"/>
        <v>#DIV/0!</v>
      </c>
      <c r="FI114" s="217" t="e">
        <f t="shared" si="344"/>
        <v>#DIV/0!</v>
      </c>
      <c r="FJ114" s="217" t="e">
        <f t="shared" si="344"/>
        <v>#DIV/0!</v>
      </c>
      <c r="FK114" s="217" t="e">
        <f t="shared" si="344"/>
        <v>#DIV/0!</v>
      </c>
      <c r="FL114" s="217" t="e">
        <f t="shared" si="344"/>
        <v>#DIV/0!</v>
      </c>
      <c r="FM114" s="217" t="e">
        <f t="shared" si="344"/>
        <v>#DIV/0!</v>
      </c>
      <c r="FN114" s="171" t="e">
        <f t="shared" ref="FN114" si="345">SUM(FB114:FM114)</f>
        <v>#DIV/0!</v>
      </c>
      <c r="FO114" s="124" t="e">
        <f>FN114/$FN$6</f>
        <v>#DIV/0!</v>
      </c>
    </row>
    <row r="115" spans="139:194" ht="14.4" customHeight="1" x14ac:dyDescent="0.3">
      <c r="EI115" s="255" t="s">
        <v>451</v>
      </c>
      <c r="EJ115" s="257" t="s">
        <v>452</v>
      </c>
      <c r="EK115" s="296">
        <f t="shared" si="343"/>
        <v>0</v>
      </c>
      <c r="EL115" s="296">
        <f t="shared" si="340"/>
        <v>0</v>
      </c>
      <c r="EM115" s="296">
        <f t="shared" si="340"/>
        <v>0</v>
      </c>
      <c r="EN115" s="296">
        <f t="shared" si="340"/>
        <v>0</v>
      </c>
      <c r="EO115" s="296">
        <f t="shared" si="340"/>
        <v>0</v>
      </c>
      <c r="EP115" s="296">
        <f t="shared" si="340"/>
        <v>0</v>
      </c>
      <c r="EQ115" s="296">
        <f t="shared" si="340"/>
        <v>0</v>
      </c>
      <c r="ER115" s="296">
        <f t="shared" si="340"/>
        <v>0</v>
      </c>
      <c r="ES115" s="296">
        <f t="shared" si="340"/>
        <v>0</v>
      </c>
      <c r="ET115" s="296">
        <f t="shared" si="340"/>
        <v>0</v>
      </c>
      <c r="EU115" s="296">
        <f t="shared" si="340"/>
        <v>0</v>
      </c>
      <c r="EV115" s="296">
        <f t="shared" si="340"/>
        <v>0</v>
      </c>
      <c r="EW115" s="221">
        <f t="shared" si="329"/>
        <v>0</v>
      </c>
      <c r="EX115" s="123">
        <v>3.1250000000000001E-4</v>
      </c>
      <c r="FA115" s="219"/>
      <c r="FB115" s="220"/>
      <c r="FC115" s="220"/>
      <c r="FD115" s="220"/>
      <c r="FE115" s="220"/>
      <c r="FF115" s="220"/>
      <c r="FG115" s="220"/>
      <c r="FH115" s="220"/>
      <c r="FI115" s="220"/>
      <c r="FJ115" s="220"/>
      <c r="FK115" s="220"/>
      <c r="FL115" s="220"/>
      <c r="FM115" s="220"/>
      <c r="FN115" s="220"/>
      <c r="FO115" s="246"/>
    </row>
    <row r="116" spans="139:194" ht="14.4" customHeight="1" x14ac:dyDescent="0.3">
      <c r="EI116" s="255" t="s">
        <v>453</v>
      </c>
      <c r="EJ116" s="257" t="s">
        <v>454</v>
      </c>
      <c r="EK116" s="296">
        <f t="shared" si="343"/>
        <v>0</v>
      </c>
      <c r="EL116" s="296">
        <f t="shared" si="340"/>
        <v>0</v>
      </c>
      <c r="EM116" s="296">
        <f t="shared" si="340"/>
        <v>0</v>
      </c>
      <c r="EN116" s="296">
        <f t="shared" si="340"/>
        <v>0</v>
      </c>
      <c r="EO116" s="296">
        <f t="shared" si="340"/>
        <v>0</v>
      </c>
      <c r="EP116" s="296">
        <f t="shared" si="340"/>
        <v>0</v>
      </c>
      <c r="EQ116" s="296">
        <f t="shared" si="340"/>
        <v>0</v>
      </c>
      <c r="ER116" s="296">
        <f t="shared" si="340"/>
        <v>0</v>
      </c>
      <c r="ES116" s="296">
        <f t="shared" si="340"/>
        <v>0</v>
      </c>
      <c r="ET116" s="296">
        <f t="shared" si="340"/>
        <v>0</v>
      </c>
      <c r="EU116" s="296">
        <f t="shared" si="340"/>
        <v>0</v>
      </c>
      <c r="EV116" s="296">
        <f t="shared" si="340"/>
        <v>0</v>
      </c>
      <c r="EW116" s="221">
        <f t="shared" si="329"/>
        <v>0</v>
      </c>
      <c r="EX116" s="123">
        <v>4.6874999999999998E-4</v>
      </c>
      <c r="FA116" s="216" t="s">
        <v>285</v>
      </c>
      <c r="FB116" s="224">
        <f t="shared" ref="FB116:FM116" si="346">$GP$18</f>
        <v>-1.6666666666666666E-2</v>
      </c>
      <c r="FC116" s="224">
        <f t="shared" si="346"/>
        <v>-1.6666666666666666E-2</v>
      </c>
      <c r="FD116" s="224">
        <f t="shared" si="346"/>
        <v>-1.6666666666666666E-2</v>
      </c>
      <c r="FE116" s="224">
        <f t="shared" si="346"/>
        <v>-1.6666666666666666E-2</v>
      </c>
      <c r="FF116" s="224">
        <f t="shared" si="346"/>
        <v>-1.6666666666666666E-2</v>
      </c>
      <c r="FG116" s="224">
        <f t="shared" si="346"/>
        <v>-1.6666666666666666E-2</v>
      </c>
      <c r="FH116" s="224">
        <f t="shared" si="346"/>
        <v>-1.6666666666666666E-2</v>
      </c>
      <c r="FI116" s="224">
        <f t="shared" si="346"/>
        <v>-1.6666666666666666E-2</v>
      </c>
      <c r="FJ116" s="224">
        <f t="shared" si="346"/>
        <v>-1.6666666666666666E-2</v>
      </c>
      <c r="FK116" s="224">
        <f t="shared" si="346"/>
        <v>-1.6666666666666666E-2</v>
      </c>
      <c r="FL116" s="224">
        <f t="shared" si="346"/>
        <v>-1.6666666666666666E-2</v>
      </c>
      <c r="FM116" s="224">
        <f t="shared" si="346"/>
        <v>-1.6666666666666666E-2</v>
      </c>
      <c r="FN116" s="171">
        <f t="shared" ref="FN116" si="347">SUM(FB116:FM116)</f>
        <v>-0.19999999999999998</v>
      </c>
      <c r="FO116" s="124" t="e">
        <f>FN116/$FN$6</f>
        <v>#DIV/0!</v>
      </c>
    </row>
    <row r="117" spans="139:194" ht="14.4" customHeight="1" x14ac:dyDescent="0.3">
      <c r="EI117" s="255" t="s">
        <v>455</v>
      </c>
      <c r="EJ117" s="257" t="s">
        <v>456</v>
      </c>
      <c r="EK117" s="296">
        <f t="shared" si="343"/>
        <v>0</v>
      </c>
      <c r="EL117" s="296">
        <f t="shared" si="340"/>
        <v>0</v>
      </c>
      <c r="EM117" s="296">
        <f t="shared" si="340"/>
        <v>0</v>
      </c>
      <c r="EN117" s="296">
        <f t="shared" si="340"/>
        <v>0</v>
      </c>
      <c r="EO117" s="296">
        <f t="shared" si="340"/>
        <v>0</v>
      </c>
      <c r="EP117" s="296">
        <f t="shared" si="340"/>
        <v>0</v>
      </c>
      <c r="EQ117" s="296">
        <f t="shared" si="340"/>
        <v>0</v>
      </c>
      <c r="ER117" s="296">
        <f t="shared" si="340"/>
        <v>0</v>
      </c>
      <c r="ES117" s="296">
        <f t="shared" si="340"/>
        <v>0</v>
      </c>
      <c r="ET117" s="296">
        <f t="shared" si="340"/>
        <v>0</v>
      </c>
      <c r="EU117" s="296">
        <f t="shared" si="340"/>
        <v>0</v>
      </c>
      <c r="EV117" s="296">
        <f t="shared" si="340"/>
        <v>0</v>
      </c>
      <c r="EW117" s="221">
        <f t="shared" si="329"/>
        <v>0</v>
      </c>
      <c r="EX117" s="123">
        <v>2.0458333333333335E-3</v>
      </c>
      <c r="FC117" s="210"/>
      <c r="FD117" s="210"/>
      <c r="FE117" s="210"/>
      <c r="FF117" s="210"/>
      <c r="FG117" s="210"/>
      <c r="FH117" s="210"/>
      <c r="FI117" s="210"/>
      <c r="FJ117" s="210"/>
      <c r="FK117" s="210"/>
      <c r="FL117" s="210"/>
      <c r="FM117" s="210"/>
      <c r="FO117" s="124"/>
    </row>
    <row r="118" spans="139:194" ht="14.4" customHeight="1" x14ac:dyDescent="0.3">
      <c r="EI118" s="255" t="s">
        <v>457</v>
      </c>
      <c r="EJ118" s="257" t="s">
        <v>458</v>
      </c>
      <c r="EK118" s="296">
        <f t="shared" si="343"/>
        <v>0</v>
      </c>
      <c r="EL118" s="296">
        <f t="shared" si="340"/>
        <v>0</v>
      </c>
      <c r="EM118" s="296">
        <f t="shared" si="340"/>
        <v>0</v>
      </c>
      <c r="EN118" s="296">
        <f t="shared" si="340"/>
        <v>0</v>
      </c>
      <c r="EO118" s="296">
        <f t="shared" si="340"/>
        <v>0</v>
      </c>
      <c r="EP118" s="296">
        <f t="shared" si="340"/>
        <v>0</v>
      </c>
      <c r="EQ118" s="296">
        <f t="shared" si="340"/>
        <v>0</v>
      </c>
      <c r="ER118" s="296">
        <f t="shared" si="340"/>
        <v>0</v>
      </c>
      <c r="ES118" s="296">
        <f t="shared" si="340"/>
        <v>0</v>
      </c>
      <c r="ET118" s="296">
        <f t="shared" si="340"/>
        <v>0</v>
      </c>
      <c r="EU118" s="296">
        <f t="shared" si="340"/>
        <v>0</v>
      </c>
      <c r="EV118" s="296">
        <f t="shared" si="340"/>
        <v>0</v>
      </c>
      <c r="EW118" s="221">
        <f t="shared" si="329"/>
        <v>0</v>
      </c>
      <c r="EX118" s="123">
        <v>1.8229166666666668E-5</v>
      </c>
      <c r="FA118" s="216" t="s">
        <v>180</v>
      </c>
      <c r="FB118" s="224" t="e">
        <f>MAX(FB101*1%,(FB114-FB116)*30%)</f>
        <v>#DIV/0!</v>
      </c>
      <c r="FC118" s="224" t="e">
        <f t="shared" ref="FC118:FM118" si="348">MAX(FC101*1%,(FC114-FC116)*30%)</f>
        <v>#DIV/0!</v>
      </c>
      <c r="FD118" s="224" t="e">
        <f t="shared" si="348"/>
        <v>#DIV/0!</v>
      </c>
      <c r="FE118" s="224" t="e">
        <f t="shared" si="348"/>
        <v>#DIV/0!</v>
      </c>
      <c r="FF118" s="224" t="e">
        <f t="shared" si="348"/>
        <v>#DIV/0!</v>
      </c>
      <c r="FG118" s="224" t="e">
        <f t="shared" si="348"/>
        <v>#DIV/0!</v>
      </c>
      <c r="FH118" s="224" t="e">
        <f t="shared" si="348"/>
        <v>#DIV/0!</v>
      </c>
      <c r="FI118" s="224" t="e">
        <f t="shared" si="348"/>
        <v>#DIV/0!</v>
      </c>
      <c r="FJ118" s="224" t="e">
        <f t="shared" si="348"/>
        <v>#DIV/0!</v>
      </c>
      <c r="FK118" s="224" t="e">
        <f t="shared" si="348"/>
        <v>#DIV/0!</v>
      </c>
      <c r="FL118" s="224" t="e">
        <f t="shared" si="348"/>
        <v>#DIV/0!</v>
      </c>
      <c r="FM118" s="224" t="e">
        <f t="shared" si="348"/>
        <v>#DIV/0!</v>
      </c>
      <c r="FN118" s="171" t="e">
        <f>SUM(FB118:FM118)</f>
        <v>#DIV/0!</v>
      </c>
      <c r="FO118" s="124" t="e">
        <f>FN118/$FN$6</f>
        <v>#DIV/0!</v>
      </c>
    </row>
    <row r="119" spans="139:194" ht="14.4" customHeight="1" x14ac:dyDescent="0.3">
      <c r="EI119" s="255" t="s">
        <v>459</v>
      </c>
      <c r="EJ119" s="257" t="s">
        <v>460</v>
      </c>
      <c r="EK119" s="296">
        <f t="shared" si="343"/>
        <v>0</v>
      </c>
      <c r="EL119" s="296">
        <f t="shared" si="340"/>
        <v>0</v>
      </c>
      <c r="EM119" s="296">
        <f t="shared" si="340"/>
        <v>0</v>
      </c>
      <c r="EN119" s="296">
        <f t="shared" si="340"/>
        <v>0</v>
      </c>
      <c r="EO119" s="296">
        <f t="shared" si="340"/>
        <v>0</v>
      </c>
      <c r="EP119" s="296">
        <f t="shared" si="340"/>
        <v>0</v>
      </c>
      <c r="EQ119" s="296">
        <f t="shared" si="340"/>
        <v>0</v>
      </c>
      <c r="ER119" s="296">
        <f t="shared" si="340"/>
        <v>0</v>
      </c>
      <c r="ES119" s="296">
        <f t="shared" si="340"/>
        <v>0</v>
      </c>
      <c r="ET119" s="296">
        <f t="shared" si="340"/>
        <v>0</v>
      </c>
      <c r="EU119" s="296">
        <f t="shared" si="340"/>
        <v>0</v>
      </c>
      <c r="EV119" s="296">
        <f t="shared" si="340"/>
        <v>0</v>
      </c>
      <c r="EW119" s="221">
        <f t="shared" si="329"/>
        <v>0</v>
      </c>
      <c r="EX119" s="123">
        <v>1.5625000000000001E-3</v>
      </c>
      <c r="FA119" s="220"/>
      <c r="FB119" s="220"/>
      <c r="FC119" s="220"/>
      <c r="FD119" s="220"/>
      <c r="FE119" s="220"/>
      <c r="FF119" s="220"/>
      <c r="FG119" s="220"/>
      <c r="FH119" s="220"/>
      <c r="FI119" s="220"/>
      <c r="FJ119" s="220"/>
      <c r="FK119" s="220"/>
      <c r="FL119" s="220"/>
      <c r="FM119" s="220"/>
      <c r="FN119" s="220"/>
      <c r="FO119" s="246"/>
    </row>
    <row r="120" spans="139:194" ht="14.4" customHeight="1" x14ac:dyDescent="0.3">
      <c r="EI120" s="255" t="s">
        <v>461</v>
      </c>
      <c r="EJ120" s="257" t="s">
        <v>462</v>
      </c>
      <c r="EK120" s="296">
        <f t="shared" si="343"/>
        <v>0</v>
      </c>
      <c r="EL120" s="296">
        <f t="shared" si="340"/>
        <v>0</v>
      </c>
      <c r="EM120" s="296">
        <f t="shared" si="340"/>
        <v>0</v>
      </c>
      <c r="EN120" s="296">
        <f t="shared" si="340"/>
        <v>0</v>
      </c>
      <c r="EO120" s="296">
        <f t="shared" si="340"/>
        <v>0</v>
      </c>
      <c r="EP120" s="296">
        <f t="shared" si="340"/>
        <v>0</v>
      </c>
      <c r="EQ120" s="296">
        <f t="shared" si="340"/>
        <v>0</v>
      </c>
      <c r="ER120" s="296">
        <f t="shared" si="340"/>
        <v>0</v>
      </c>
      <c r="ES120" s="296">
        <f t="shared" si="340"/>
        <v>0</v>
      </c>
      <c r="ET120" s="296">
        <f t="shared" si="340"/>
        <v>0</v>
      </c>
      <c r="EU120" s="296">
        <f t="shared" si="340"/>
        <v>0</v>
      </c>
      <c r="EV120" s="296">
        <f t="shared" si="340"/>
        <v>0</v>
      </c>
      <c r="EW120" s="221">
        <f t="shared" si="329"/>
        <v>0</v>
      </c>
      <c r="EX120" s="123">
        <v>1.7614583333333333E-2</v>
      </c>
      <c r="FA120" s="216" t="s">
        <v>187</v>
      </c>
      <c r="FB120" s="217" t="e">
        <f>FB114-FB116-FB118</f>
        <v>#DIV/0!</v>
      </c>
      <c r="FC120" s="217" t="e">
        <f t="shared" ref="FC120:FM120" si="349">FC114-FC116-FC118</f>
        <v>#DIV/0!</v>
      </c>
      <c r="FD120" s="217" t="e">
        <f t="shared" si="349"/>
        <v>#DIV/0!</v>
      </c>
      <c r="FE120" s="217" t="e">
        <f t="shared" si="349"/>
        <v>#DIV/0!</v>
      </c>
      <c r="FF120" s="217" t="e">
        <f t="shared" si="349"/>
        <v>#DIV/0!</v>
      </c>
      <c r="FG120" s="217" t="e">
        <f t="shared" si="349"/>
        <v>#DIV/0!</v>
      </c>
      <c r="FH120" s="217" t="e">
        <f t="shared" si="349"/>
        <v>#DIV/0!</v>
      </c>
      <c r="FI120" s="217" t="e">
        <f t="shared" si="349"/>
        <v>#DIV/0!</v>
      </c>
      <c r="FJ120" s="217" t="e">
        <f t="shared" si="349"/>
        <v>#DIV/0!</v>
      </c>
      <c r="FK120" s="217" t="e">
        <f t="shared" si="349"/>
        <v>#DIV/0!</v>
      </c>
      <c r="FL120" s="217" t="e">
        <f t="shared" si="349"/>
        <v>#DIV/0!</v>
      </c>
      <c r="FM120" s="217" t="e">
        <f t="shared" si="349"/>
        <v>#DIV/0!</v>
      </c>
      <c r="FN120" s="171" t="e">
        <f>SUM(FB120:FM120)</f>
        <v>#DIV/0!</v>
      </c>
      <c r="FO120" s="124" t="e">
        <f>FN120/$FN$6</f>
        <v>#DIV/0!</v>
      </c>
    </row>
    <row r="121" spans="139:194" ht="14.4" customHeight="1" x14ac:dyDescent="0.3">
      <c r="EI121" s="255" t="s">
        <v>463</v>
      </c>
      <c r="EJ121" s="257" t="s">
        <v>464</v>
      </c>
      <c r="EK121" s="296">
        <f t="shared" si="343"/>
        <v>0</v>
      </c>
      <c r="EL121" s="296">
        <f t="shared" si="340"/>
        <v>0</v>
      </c>
      <c r="EM121" s="296">
        <f t="shared" si="340"/>
        <v>0</v>
      </c>
      <c r="EN121" s="296">
        <f t="shared" si="340"/>
        <v>0</v>
      </c>
      <c r="EO121" s="296">
        <f t="shared" si="340"/>
        <v>0</v>
      </c>
      <c r="EP121" s="296">
        <f t="shared" si="340"/>
        <v>0</v>
      </c>
      <c r="EQ121" s="296">
        <f t="shared" si="340"/>
        <v>0</v>
      </c>
      <c r="ER121" s="296">
        <f t="shared" si="340"/>
        <v>0</v>
      </c>
      <c r="ES121" s="296">
        <f t="shared" si="340"/>
        <v>0</v>
      </c>
      <c r="ET121" s="296">
        <f t="shared" si="340"/>
        <v>0</v>
      </c>
      <c r="EU121" s="296">
        <f t="shared" si="340"/>
        <v>0</v>
      </c>
      <c r="EV121" s="296">
        <f t="shared" si="340"/>
        <v>0</v>
      </c>
      <c r="EW121" s="221">
        <f t="shared" si="329"/>
        <v>0</v>
      </c>
      <c r="EX121" s="123">
        <v>2.5000000000000001E-4</v>
      </c>
      <c r="FB121" s="123" t="e">
        <f>FB120/FB99</f>
        <v>#DIV/0!</v>
      </c>
      <c r="FC121" s="123" t="e">
        <f t="shared" ref="FC121:FM121" si="350">FC120/FC99</f>
        <v>#DIV/0!</v>
      </c>
      <c r="FD121" s="123" t="e">
        <f t="shared" si="350"/>
        <v>#DIV/0!</v>
      </c>
      <c r="FE121" s="123" t="e">
        <f t="shared" si="350"/>
        <v>#DIV/0!</v>
      </c>
      <c r="FF121" s="123" t="e">
        <f t="shared" si="350"/>
        <v>#DIV/0!</v>
      </c>
      <c r="FG121" s="123" t="e">
        <f t="shared" si="350"/>
        <v>#DIV/0!</v>
      </c>
      <c r="FH121" s="123" t="e">
        <f t="shared" si="350"/>
        <v>#DIV/0!</v>
      </c>
      <c r="FI121" s="123" t="e">
        <f t="shared" si="350"/>
        <v>#DIV/0!</v>
      </c>
      <c r="FJ121" s="123" t="e">
        <f t="shared" si="350"/>
        <v>#DIV/0!</v>
      </c>
      <c r="FK121" s="123" t="e">
        <f t="shared" si="350"/>
        <v>#DIV/0!</v>
      </c>
      <c r="FL121" s="123" t="e">
        <f t="shared" si="350"/>
        <v>#DIV/0!</v>
      </c>
      <c r="FM121" s="123" t="e">
        <f t="shared" si="350"/>
        <v>#DIV/0!</v>
      </c>
      <c r="FN121" s="220" t="e">
        <f>FN114-FN118</f>
        <v>#DIV/0!</v>
      </c>
      <c r="FO121" s="124"/>
    </row>
    <row r="122" spans="139:194" ht="14.4" customHeight="1" x14ac:dyDescent="0.3">
      <c r="EI122" s="255" t="s">
        <v>465</v>
      </c>
      <c r="EJ122" s="257" t="s">
        <v>466</v>
      </c>
      <c r="EK122" s="296">
        <f t="shared" si="343"/>
        <v>0</v>
      </c>
      <c r="EL122" s="296">
        <f t="shared" si="340"/>
        <v>0</v>
      </c>
      <c r="EM122" s="296">
        <f t="shared" si="340"/>
        <v>0</v>
      </c>
      <c r="EN122" s="296">
        <f t="shared" si="340"/>
        <v>0</v>
      </c>
      <c r="EO122" s="296">
        <f t="shared" si="340"/>
        <v>0</v>
      </c>
      <c r="EP122" s="296">
        <f t="shared" si="340"/>
        <v>0</v>
      </c>
      <c r="EQ122" s="296">
        <f t="shared" si="340"/>
        <v>0</v>
      </c>
      <c r="ER122" s="296">
        <f t="shared" si="340"/>
        <v>0</v>
      </c>
      <c r="ES122" s="296">
        <f t="shared" si="340"/>
        <v>0</v>
      </c>
      <c r="ET122" s="296">
        <f t="shared" si="340"/>
        <v>0</v>
      </c>
      <c r="EU122" s="296">
        <f t="shared" si="340"/>
        <v>0</v>
      </c>
      <c r="EV122" s="296">
        <f t="shared" si="340"/>
        <v>0</v>
      </c>
      <c r="EW122" s="221">
        <f t="shared" si="329"/>
        <v>0</v>
      </c>
      <c r="EX122" s="123">
        <v>3.1250000000000001E-4</v>
      </c>
      <c r="FC122" s="210"/>
      <c r="FD122" s="210"/>
      <c r="FE122" s="210"/>
      <c r="FF122" s="210"/>
      <c r="FG122" s="210"/>
      <c r="FH122" s="210"/>
      <c r="FI122" s="210"/>
      <c r="FJ122" s="210"/>
      <c r="FK122" s="210"/>
      <c r="FL122" s="210"/>
      <c r="FM122" s="210"/>
      <c r="FO122" s="124"/>
    </row>
    <row r="123" spans="139:194" ht="14.4" customHeight="1" x14ac:dyDescent="0.3">
      <c r="EI123" s="255" t="s">
        <v>467</v>
      </c>
      <c r="EJ123" s="257" t="s">
        <v>468</v>
      </c>
      <c r="EK123" s="296">
        <f t="shared" si="343"/>
        <v>0</v>
      </c>
      <c r="EL123" s="296">
        <f t="shared" si="340"/>
        <v>0</v>
      </c>
      <c r="EM123" s="296">
        <f t="shared" si="340"/>
        <v>0</v>
      </c>
      <c r="EN123" s="296">
        <f t="shared" si="340"/>
        <v>0</v>
      </c>
      <c r="EO123" s="296">
        <f t="shared" si="340"/>
        <v>0</v>
      </c>
      <c r="EP123" s="296">
        <f t="shared" si="340"/>
        <v>0</v>
      </c>
      <c r="EQ123" s="296">
        <f t="shared" si="340"/>
        <v>0</v>
      </c>
      <c r="ER123" s="296">
        <f t="shared" si="340"/>
        <v>0</v>
      </c>
      <c r="ES123" s="296">
        <f t="shared" si="340"/>
        <v>0</v>
      </c>
      <c r="ET123" s="296">
        <f t="shared" si="340"/>
        <v>0</v>
      </c>
      <c r="EU123" s="296">
        <f t="shared" si="340"/>
        <v>0</v>
      </c>
      <c r="EV123" s="296">
        <f t="shared" si="340"/>
        <v>0</v>
      </c>
      <c r="EW123" s="221">
        <f t="shared" si="329"/>
        <v>0</v>
      </c>
      <c r="EX123" s="123">
        <v>2.1874999999999998E-4</v>
      </c>
      <c r="FC123" s="210"/>
      <c r="FD123" s="210"/>
      <c r="FE123" s="210"/>
      <c r="FF123" s="210"/>
      <c r="FG123" s="210"/>
      <c r="FH123" s="210"/>
      <c r="FI123" s="210"/>
      <c r="FJ123" s="210"/>
      <c r="FK123" s="210"/>
      <c r="FL123" s="210"/>
      <c r="FM123" s="210"/>
      <c r="FO123" s="124"/>
    </row>
    <row r="124" spans="139:194" ht="14.4" customHeight="1" x14ac:dyDescent="0.3">
      <c r="EI124" s="255" t="s">
        <v>469</v>
      </c>
      <c r="EJ124" s="257" t="s">
        <v>470</v>
      </c>
      <c r="EK124" s="296">
        <f t="shared" si="343"/>
        <v>0</v>
      </c>
      <c r="EL124" s="296">
        <f t="shared" si="340"/>
        <v>0</v>
      </c>
      <c r="EM124" s="296">
        <f t="shared" si="340"/>
        <v>0</v>
      </c>
      <c r="EN124" s="296">
        <f t="shared" si="340"/>
        <v>0</v>
      </c>
      <c r="EO124" s="296">
        <f t="shared" si="340"/>
        <v>0</v>
      </c>
      <c r="EP124" s="296">
        <f t="shared" si="340"/>
        <v>0</v>
      </c>
      <c r="EQ124" s="296">
        <f t="shared" si="340"/>
        <v>0</v>
      </c>
      <c r="ER124" s="296">
        <f t="shared" si="340"/>
        <v>0</v>
      </c>
      <c r="ES124" s="296">
        <f t="shared" si="340"/>
        <v>0</v>
      </c>
      <c r="ET124" s="296">
        <f t="shared" si="340"/>
        <v>0</v>
      </c>
      <c r="EU124" s="296">
        <f t="shared" si="340"/>
        <v>0</v>
      </c>
      <c r="EV124" s="296">
        <f t="shared" si="340"/>
        <v>0</v>
      </c>
      <c r="EW124" s="221">
        <f t="shared" si="329"/>
        <v>0</v>
      </c>
      <c r="EX124" s="123">
        <v>3.1250000000000001E-4</v>
      </c>
      <c r="FC124" s="210"/>
      <c r="FD124" s="210"/>
      <c r="FE124" s="210"/>
      <c r="FF124" s="210"/>
      <c r="FG124" s="210"/>
      <c r="FH124" s="210"/>
      <c r="FI124" s="210"/>
      <c r="FJ124" s="210"/>
      <c r="FK124" s="210"/>
      <c r="FL124" s="210"/>
      <c r="FM124" s="210"/>
      <c r="FO124" s="124"/>
    </row>
    <row r="125" spans="139:194" ht="14.4" customHeight="1" x14ac:dyDescent="0.3">
      <c r="EI125" s="255" t="s">
        <v>471</v>
      </c>
      <c r="EJ125" s="257" t="s">
        <v>472</v>
      </c>
      <c r="EK125" s="296">
        <f t="shared" si="343"/>
        <v>0</v>
      </c>
      <c r="EL125" s="296">
        <f t="shared" si="340"/>
        <v>0</v>
      </c>
      <c r="EM125" s="296">
        <f t="shared" si="340"/>
        <v>0</v>
      </c>
      <c r="EN125" s="296">
        <f t="shared" si="340"/>
        <v>0</v>
      </c>
      <c r="EO125" s="296">
        <f t="shared" si="340"/>
        <v>0</v>
      </c>
      <c r="EP125" s="296">
        <f t="shared" si="340"/>
        <v>0</v>
      </c>
      <c r="EQ125" s="296">
        <f t="shared" si="340"/>
        <v>0</v>
      </c>
      <c r="ER125" s="296">
        <f t="shared" si="340"/>
        <v>0</v>
      </c>
      <c r="ES125" s="296">
        <f t="shared" si="340"/>
        <v>0</v>
      </c>
      <c r="ET125" s="296">
        <f t="shared" si="340"/>
        <v>0</v>
      </c>
      <c r="EU125" s="296">
        <f t="shared" si="340"/>
        <v>0</v>
      </c>
      <c r="EV125" s="296">
        <f t="shared" si="340"/>
        <v>0</v>
      </c>
      <c r="EW125" s="221">
        <f t="shared" si="329"/>
        <v>0</v>
      </c>
      <c r="EX125" s="123"/>
      <c r="FC125" s="210"/>
      <c r="FD125" s="210"/>
      <c r="FE125" s="210"/>
      <c r="FF125" s="210"/>
      <c r="FG125" s="210"/>
      <c r="FH125" s="210"/>
      <c r="FI125" s="210"/>
      <c r="FJ125" s="210"/>
      <c r="FK125" s="210"/>
      <c r="FL125" s="210"/>
      <c r="FM125" s="210"/>
      <c r="FO125" s="124"/>
    </row>
    <row r="126" spans="139:194" ht="14.4" customHeight="1" x14ac:dyDescent="0.3">
      <c r="EI126" s="255" t="s">
        <v>473</v>
      </c>
      <c r="EJ126" s="216" t="s">
        <v>474</v>
      </c>
      <c r="EK126" s="185">
        <f>SUM(EK127:EK137)</f>
        <v>0</v>
      </c>
      <c r="EL126" s="185">
        <f t="shared" ref="EL126:EV126" si="351">SUM(EL127:EL137)</f>
        <v>0</v>
      </c>
      <c r="EM126" s="185">
        <f t="shared" si="351"/>
        <v>0</v>
      </c>
      <c r="EN126" s="185">
        <f t="shared" si="351"/>
        <v>0</v>
      </c>
      <c r="EO126" s="185">
        <f t="shared" si="351"/>
        <v>0</v>
      </c>
      <c r="EP126" s="185">
        <f t="shared" si="351"/>
        <v>0</v>
      </c>
      <c r="EQ126" s="185">
        <f t="shared" si="351"/>
        <v>0</v>
      </c>
      <c r="ER126" s="185">
        <f t="shared" si="351"/>
        <v>0</v>
      </c>
      <c r="ES126" s="185">
        <f t="shared" si="351"/>
        <v>0</v>
      </c>
      <c r="ET126" s="185">
        <f t="shared" si="351"/>
        <v>0</v>
      </c>
      <c r="EU126" s="185">
        <f t="shared" si="351"/>
        <v>0</v>
      </c>
      <c r="EV126" s="185">
        <f t="shared" si="351"/>
        <v>0</v>
      </c>
      <c r="EW126" s="171">
        <f t="shared" si="329"/>
        <v>0</v>
      </c>
      <c r="EX126" s="123" t="e">
        <f t="shared" si="321"/>
        <v>#DIV/0!</v>
      </c>
      <c r="FC126" s="210"/>
      <c r="FD126" s="210"/>
      <c r="FE126" s="210"/>
      <c r="FF126" s="210"/>
      <c r="FG126" s="210"/>
      <c r="FH126" s="210"/>
      <c r="FI126" s="210"/>
      <c r="FJ126" s="210"/>
      <c r="FK126" s="210"/>
      <c r="FL126" s="210"/>
      <c r="FM126" s="210"/>
      <c r="FO126" s="124"/>
    </row>
    <row r="127" spans="139:194" ht="14.4" customHeight="1" x14ac:dyDescent="0.3">
      <c r="EI127" s="255" t="s">
        <v>475</v>
      </c>
      <c r="EJ127" s="257" t="s">
        <v>476</v>
      </c>
      <c r="EK127" s="296">
        <f t="shared" ref="EK127:EV127" si="352">EK8*$EX$300</f>
        <v>0</v>
      </c>
      <c r="EL127" s="296">
        <f t="shared" si="352"/>
        <v>0</v>
      </c>
      <c r="EM127" s="296">
        <f t="shared" si="352"/>
        <v>0</v>
      </c>
      <c r="EN127" s="296">
        <f t="shared" si="352"/>
        <v>0</v>
      </c>
      <c r="EO127" s="296">
        <f t="shared" si="352"/>
        <v>0</v>
      </c>
      <c r="EP127" s="296">
        <f t="shared" si="352"/>
        <v>0</v>
      </c>
      <c r="EQ127" s="296">
        <f t="shared" si="352"/>
        <v>0</v>
      </c>
      <c r="ER127" s="296">
        <f t="shared" si="352"/>
        <v>0</v>
      </c>
      <c r="ES127" s="296">
        <f t="shared" si="352"/>
        <v>0</v>
      </c>
      <c r="ET127" s="296">
        <f t="shared" si="352"/>
        <v>0</v>
      </c>
      <c r="EU127" s="296">
        <f t="shared" si="352"/>
        <v>0</v>
      </c>
      <c r="EV127" s="296">
        <f t="shared" si="352"/>
        <v>0</v>
      </c>
      <c r="EW127" s="221">
        <f t="shared" si="329"/>
        <v>0</v>
      </c>
      <c r="EX127" s="123" t="e">
        <f t="shared" si="321"/>
        <v>#DIV/0!</v>
      </c>
      <c r="FC127" s="210"/>
      <c r="FD127" s="210"/>
      <c r="FE127" s="210"/>
      <c r="FF127" s="210"/>
      <c r="FG127" s="210"/>
      <c r="FH127" s="210"/>
      <c r="FI127" s="210"/>
      <c r="FJ127" s="210"/>
      <c r="FK127" s="210"/>
      <c r="FL127" s="210"/>
      <c r="FM127" s="210"/>
      <c r="FO127" s="124"/>
    </row>
    <row r="128" spans="139:194" ht="14.4" customHeight="1" x14ac:dyDescent="0.3">
      <c r="EI128" s="255" t="s">
        <v>477</v>
      </c>
      <c r="EJ128" s="257" t="s">
        <v>478</v>
      </c>
      <c r="EK128" s="258">
        <f t="shared" ref="EK128:EV137" si="353">+EK303/EK$376</f>
        <v>0</v>
      </c>
      <c r="EL128" s="258">
        <f t="shared" si="353"/>
        <v>0</v>
      </c>
      <c r="EM128" s="258">
        <f t="shared" si="353"/>
        <v>0</v>
      </c>
      <c r="EN128" s="258">
        <f t="shared" si="353"/>
        <v>0</v>
      </c>
      <c r="EO128" s="258">
        <f t="shared" si="353"/>
        <v>0</v>
      </c>
      <c r="EP128" s="258">
        <f t="shared" si="353"/>
        <v>0</v>
      </c>
      <c r="EQ128" s="258">
        <f t="shared" si="353"/>
        <v>0</v>
      </c>
      <c r="ER128" s="258">
        <f t="shared" si="353"/>
        <v>0</v>
      </c>
      <c r="ES128" s="258">
        <f t="shared" si="353"/>
        <v>0</v>
      </c>
      <c r="ET128" s="258">
        <f t="shared" si="353"/>
        <v>0</v>
      </c>
      <c r="EU128" s="258">
        <f t="shared" si="353"/>
        <v>0</v>
      </c>
      <c r="EV128" s="258">
        <f t="shared" si="353"/>
        <v>0</v>
      </c>
      <c r="EW128" s="221">
        <f t="shared" si="329"/>
        <v>0</v>
      </c>
      <c r="EX128" s="123" t="e">
        <f t="shared" si="321"/>
        <v>#DIV/0!</v>
      </c>
      <c r="FC128" s="210"/>
      <c r="FD128" s="210"/>
      <c r="FE128" s="210"/>
      <c r="FF128" s="210"/>
      <c r="FG128" s="210"/>
      <c r="FH128" s="210"/>
      <c r="FI128" s="210"/>
      <c r="FJ128" s="210"/>
      <c r="FK128" s="210"/>
      <c r="FL128" s="210"/>
      <c r="FM128" s="210"/>
      <c r="FO128" s="124"/>
    </row>
    <row r="129" spans="139:172" ht="14.4" customHeight="1" x14ac:dyDescent="0.3">
      <c r="EI129" s="255" t="s">
        <v>479</v>
      </c>
      <c r="EJ129" s="257" t="s">
        <v>480</v>
      </c>
      <c r="EK129" s="258">
        <f t="shared" si="353"/>
        <v>0</v>
      </c>
      <c r="EL129" s="258">
        <f t="shared" si="353"/>
        <v>0</v>
      </c>
      <c r="EM129" s="258">
        <f t="shared" si="353"/>
        <v>0</v>
      </c>
      <c r="EN129" s="258">
        <f t="shared" si="353"/>
        <v>0</v>
      </c>
      <c r="EO129" s="258">
        <f t="shared" si="353"/>
        <v>0</v>
      </c>
      <c r="EP129" s="258">
        <f t="shared" si="353"/>
        <v>0</v>
      </c>
      <c r="EQ129" s="258">
        <f t="shared" si="353"/>
        <v>0</v>
      </c>
      <c r="ER129" s="258">
        <f t="shared" si="353"/>
        <v>0</v>
      </c>
      <c r="ES129" s="258">
        <f t="shared" si="353"/>
        <v>0</v>
      </c>
      <c r="ET129" s="258">
        <f t="shared" si="353"/>
        <v>0</v>
      </c>
      <c r="EU129" s="258">
        <f t="shared" si="353"/>
        <v>0</v>
      </c>
      <c r="EV129" s="258">
        <f t="shared" si="353"/>
        <v>0</v>
      </c>
      <c r="EW129" s="221">
        <f t="shared" si="329"/>
        <v>0</v>
      </c>
      <c r="EX129" s="123" t="e">
        <f t="shared" si="321"/>
        <v>#DIV/0!</v>
      </c>
      <c r="FC129" s="210"/>
      <c r="FD129" s="210"/>
      <c r="FE129" s="210"/>
      <c r="FF129" s="210"/>
      <c r="FG129" s="210"/>
      <c r="FH129" s="210"/>
      <c r="FI129" s="210"/>
      <c r="FJ129" s="210"/>
      <c r="FK129" s="210"/>
      <c r="FL129" s="210"/>
      <c r="FM129" s="210"/>
      <c r="FO129" s="124"/>
    </row>
    <row r="130" spans="139:172" ht="14.4" customHeight="1" x14ac:dyDescent="0.3">
      <c r="EI130" s="255" t="s">
        <v>481</v>
      </c>
      <c r="EJ130" s="298" t="s">
        <v>482</v>
      </c>
      <c r="EK130" s="258">
        <f t="shared" si="353"/>
        <v>0</v>
      </c>
      <c r="EL130" s="258">
        <f t="shared" si="353"/>
        <v>0</v>
      </c>
      <c r="EM130" s="258">
        <f t="shared" si="353"/>
        <v>0</v>
      </c>
      <c r="EN130" s="258">
        <f t="shared" si="353"/>
        <v>0</v>
      </c>
      <c r="EO130" s="258">
        <f t="shared" si="353"/>
        <v>0</v>
      </c>
      <c r="EP130" s="258">
        <f t="shared" si="353"/>
        <v>0</v>
      </c>
      <c r="EQ130" s="258">
        <f t="shared" si="353"/>
        <v>0</v>
      </c>
      <c r="ER130" s="258">
        <f t="shared" si="353"/>
        <v>0</v>
      </c>
      <c r="ES130" s="258">
        <f t="shared" si="353"/>
        <v>0</v>
      </c>
      <c r="ET130" s="258">
        <f t="shared" si="353"/>
        <v>0</v>
      </c>
      <c r="EU130" s="258">
        <f t="shared" si="353"/>
        <v>0</v>
      </c>
      <c r="EV130" s="258">
        <f t="shared" si="353"/>
        <v>0</v>
      </c>
      <c r="EW130" s="221">
        <f t="shared" ref="EW130:EW135" si="354">SUM(EK130:EV130)</f>
        <v>0</v>
      </c>
      <c r="EX130" s="123" t="e">
        <f t="shared" si="321"/>
        <v>#DIV/0!</v>
      </c>
      <c r="FC130" s="210"/>
      <c r="FD130" s="210"/>
      <c r="FE130" s="210"/>
      <c r="FF130" s="210"/>
      <c r="FG130" s="210"/>
      <c r="FH130" s="210"/>
      <c r="FI130" s="210"/>
      <c r="FJ130" s="210"/>
      <c r="FK130" s="210"/>
      <c r="FL130" s="210"/>
      <c r="FM130" s="210"/>
      <c r="FO130" s="124"/>
    </row>
    <row r="131" spans="139:172" ht="14.4" customHeight="1" x14ac:dyDescent="0.3">
      <c r="EI131" s="255" t="s">
        <v>483</v>
      </c>
      <c r="EJ131" s="257" t="s">
        <v>484</v>
      </c>
      <c r="EK131" s="258">
        <f t="shared" si="353"/>
        <v>0</v>
      </c>
      <c r="EL131" s="258">
        <f t="shared" si="353"/>
        <v>0</v>
      </c>
      <c r="EM131" s="258">
        <f t="shared" si="353"/>
        <v>0</v>
      </c>
      <c r="EN131" s="258">
        <f t="shared" si="353"/>
        <v>0</v>
      </c>
      <c r="EO131" s="258">
        <f t="shared" si="353"/>
        <v>0</v>
      </c>
      <c r="EP131" s="258">
        <f t="shared" si="353"/>
        <v>0</v>
      </c>
      <c r="EQ131" s="258">
        <f t="shared" si="353"/>
        <v>0</v>
      </c>
      <c r="ER131" s="258">
        <f t="shared" si="353"/>
        <v>0</v>
      </c>
      <c r="ES131" s="258">
        <f t="shared" si="353"/>
        <v>0</v>
      </c>
      <c r="ET131" s="258">
        <f t="shared" si="353"/>
        <v>0</v>
      </c>
      <c r="EU131" s="258">
        <f t="shared" si="353"/>
        <v>0</v>
      </c>
      <c r="EV131" s="258">
        <f t="shared" si="353"/>
        <v>0</v>
      </c>
      <c r="EW131" s="221">
        <f t="shared" si="354"/>
        <v>0</v>
      </c>
      <c r="EX131" s="123" t="e">
        <f t="shared" si="321"/>
        <v>#DIV/0!</v>
      </c>
      <c r="FC131" s="210"/>
      <c r="FD131" s="210"/>
      <c r="FE131" s="210"/>
      <c r="FF131" s="210"/>
      <c r="FG131" s="210"/>
      <c r="FH131" s="210"/>
      <c r="FI131" s="210"/>
      <c r="FJ131" s="210"/>
      <c r="FK131" s="210"/>
      <c r="FL131" s="210"/>
      <c r="FM131" s="210"/>
      <c r="FO131" s="124"/>
    </row>
    <row r="132" spans="139:172" ht="14.4" customHeight="1" x14ac:dyDescent="0.3">
      <c r="EI132" s="255" t="s">
        <v>485</v>
      </c>
      <c r="EJ132" s="257" t="s">
        <v>486</v>
      </c>
      <c r="EK132" s="258">
        <f t="shared" si="353"/>
        <v>0</v>
      </c>
      <c r="EL132" s="258">
        <f t="shared" si="353"/>
        <v>0</v>
      </c>
      <c r="EM132" s="258">
        <f t="shared" si="353"/>
        <v>0</v>
      </c>
      <c r="EN132" s="258">
        <f t="shared" si="353"/>
        <v>0</v>
      </c>
      <c r="EO132" s="258">
        <f t="shared" si="353"/>
        <v>0</v>
      </c>
      <c r="EP132" s="258">
        <f t="shared" si="353"/>
        <v>0</v>
      </c>
      <c r="EQ132" s="258">
        <f t="shared" si="353"/>
        <v>0</v>
      </c>
      <c r="ER132" s="258">
        <f t="shared" si="353"/>
        <v>0</v>
      </c>
      <c r="ES132" s="258">
        <f t="shared" si="353"/>
        <v>0</v>
      </c>
      <c r="ET132" s="258">
        <f t="shared" si="353"/>
        <v>0</v>
      </c>
      <c r="EU132" s="258">
        <f t="shared" si="353"/>
        <v>0</v>
      </c>
      <c r="EV132" s="258">
        <f t="shared" si="353"/>
        <v>0</v>
      </c>
      <c r="EW132" s="221">
        <f t="shared" si="354"/>
        <v>0</v>
      </c>
      <c r="EX132" s="123" t="e">
        <f t="shared" si="321"/>
        <v>#DIV/0!</v>
      </c>
      <c r="FC132" s="210"/>
      <c r="FD132" s="210"/>
      <c r="FE132" s="210"/>
      <c r="FF132" s="210"/>
      <c r="FG132" s="210"/>
      <c r="FH132" s="210"/>
      <c r="FI132" s="210"/>
      <c r="FJ132" s="210"/>
      <c r="FK132" s="210"/>
      <c r="FL132" s="210"/>
      <c r="FM132" s="210"/>
      <c r="FO132" s="124"/>
    </row>
    <row r="133" spans="139:172" ht="14.4" customHeight="1" x14ac:dyDescent="0.3">
      <c r="EI133" s="255" t="s">
        <v>487</v>
      </c>
      <c r="EJ133" s="257" t="s">
        <v>488</v>
      </c>
      <c r="EK133" s="258">
        <f t="shared" si="353"/>
        <v>0</v>
      </c>
      <c r="EL133" s="258">
        <f t="shared" si="353"/>
        <v>0</v>
      </c>
      <c r="EM133" s="258">
        <f t="shared" si="353"/>
        <v>0</v>
      </c>
      <c r="EN133" s="258">
        <f t="shared" si="353"/>
        <v>0</v>
      </c>
      <c r="EO133" s="258">
        <f t="shared" si="353"/>
        <v>0</v>
      </c>
      <c r="EP133" s="258">
        <f t="shared" si="353"/>
        <v>0</v>
      </c>
      <c r="EQ133" s="258">
        <f t="shared" si="353"/>
        <v>0</v>
      </c>
      <c r="ER133" s="258">
        <f t="shared" si="353"/>
        <v>0</v>
      </c>
      <c r="ES133" s="258">
        <f t="shared" si="353"/>
        <v>0</v>
      </c>
      <c r="ET133" s="258">
        <f t="shared" si="353"/>
        <v>0</v>
      </c>
      <c r="EU133" s="258">
        <f t="shared" si="353"/>
        <v>0</v>
      </c>
      <c r="EV133" s="258">
        <f t="shared" si="353"/>
        <v>0</v>
      </c>
      <c r="EW133" s="221">
        <f t="shared" si="354"/>
        <v>0</v>
      </c>
      <c r="EX133" s="123" t="e">
        <f t="shared" si="321"/>
        <v>#DIV/0!</v>
      </c>
      <c r="FC133" s="210"/>
      <c r="FD133" s="210"/>
      <c r="FE133" s="210"/>
      <c r="FF133" s="210"/>
      <c r="FG133" s="210"/>
      <c r="FH133" s="210"/>
      <c r="FI133" s="210"/>
      <c r="FJ133" s="210"/>
      <c r="FK133" s="210"/>
      <c r="FL133" s="210"/>
      <c r="FM133" s="210"/>
      <c r="FO133" s="124"/>
    </row>
    <row r="134" spans="139:172" ht="14.4" customHeight="1" x14ac:dyDescent="0.3">
      <c r="EI134" s="255" t="s">
        <v>489</v>
      </c>
      <c r="EJ134" s="298" t="s">
        <v>490</v>
      </c>
      <c r="EK134" s="258">
        <f t="shared" si="353"/>
        <v>0</v>
      </c>
      <c r="EL134" s="258">
        <f t="shared" si="353"/>
        <v>0</v>
      </c>
      <c r="EM134" s="258">
        <f t="shared" si="353"/>
        <v>0</v>
      </c>
      <c r="EN134" s="258">
        <f t="shared" si="353"/>
        <v>0</v>
      </c>
      <c r="EO134" s="258">
        <f t="shared" si="353"/>
        <v>0</v>
      </c>
      <c r="EP134" s="258">
        <f t="shared" si="353"/>
        <v>0</v>
      </c>
      <c r="EQ134" s="258">
        <f t="shared" si="353"/>
        <v>0</v>
      </c>
      <c r="ER134" s="258">
        <f t="shared" si="353"/>
        <v>0</v>
      </c>
      <c r="ES134" s="258">
        <f t="shared" si="353"/>
        <v>0</v>
      </c>
      <c r="ET134" s="258">
        <f t="shared" si="353"/>
        <v>0</v>
      </c>
      <c r="EU134" s="258">
        <f t="shared" si="353"/>
        <v>0</v>
      </c>
      <c r="EV134" s="258">
        <f t="shared" si="353"/>
        <v>0</v>
      </c>
      <c r="EW134" s="221">
        <f t="shared" si="354"/>
        <v>0</v>
      </c>
      <c r="EX134" s="123" t="e">
        <f t="shared" si="321"/>
        <v>#DIV/0!</v>
      </c>
      <c r="FC134" s="210"/>
      <c r="FD134" s="210"/>
      <c r="FE134" s="210"/>
      <c r="FF134" s="210"/>
      <c r="FG134" s="210"/>
      <c r="FH134" s="210"/>
      <c r="FI134" s="210"/>
      <c r="FJ134" s="210"/>
      <c r="FK134" s="210"/>
      <c r="FL134" s="210"/>
      <c r="FM134" s="210"/>
      <c r="FO134" s="124"/>
    </row>
    <row r="135" spans="139:172" ht="14.4" customHeight="1" x14ac:dyDescent="0.3">
      <c r="EI135" s="255" t="s">
        <v>491</v>
      </c>
      <c r="EJ135" s="257" t="s">
        <v>492</v>
      </c>
      <c r="EK135" s="258">
        <f t="shared" si="353"/>
        <v>0</v>
      </c>
      <c r="EL135" s="258">
        <f t="shared" si="353"/>
        <v>0</v>
      </c>
      <c r="EM135" s="258">
        <f t="shared" si="353"/>
        <v>0</v>
      </c>
      <c r="EN135" s="258">
        <f t="shared" si="353"/>
        <v>0</v>
      </c>
      <c r="EO135" s="258">
        <f t="shared" si="353"/>
        <v>0</v>
      </c>
      <c r="EP135" s="258">
        <f t="shared" si="353"/>
        <v>0</v>
      </c>
      <c r="EQ135" s="258">
        <f t="shared" si="353"/>
        <v>0</v>
      </c>
      <c r="ER135" s="258">
        <f t="shared" si="353"/>
        <v>0</v>
      </c>
      <c r="ES135" s="258">
        <f t="shared" si="353"/>
        <v>0</v>
      </c>
      <c r="ET135" s="258">
        <f t="shared" si="353"/>
        <v>0</v>
      </c>
      <c r="EU135" s="258">
        <f t="shared" si="353"/>
        <v>0</v>
      </c>
      <c r="EV135" s="258">
        <f t="shared" si="353"/>
        <v>0</v>
      </c>
      <c r="EW135" s="221">
        <f t="shared" si="354"/>
        <v>0</v>
      </c>
      <c r="EX135" s="123" t="e">
        <f t="shared" si="321"/>
        <v>#DIV/0!</v>
      </c>
      <c r="FC135" s="210"/>
      <c r="FD135" s="210"/>
      <c r="FE135" s="210"/>
      <c r="FF135" s="210"/>
      <c r="FG135" s="210"/>
      <c r="FH135" s="210"/>
      <c r="FI135" s="210"/>
      <c r="FJ135" s="210"/>
      <c r="FK135" s="210"/>
      <c r="FL135" s="210"/>
      <c r="FM135" s="210"/>
      <c r="FO135" s="124"/>
    </row>
    <row r="136" spans="139:172" ht="14.4" customHeight="1" x14ac:dyDescent="0.3">
      <c r="EI136" s="288" t="s">
        <v>493</v>
      </c>
      <c r="EJ136" s="257" t="s">
        <v>494</v>
      </c>
      <c r="EK136" s="258">
        <f t="shared" si="353"/>
        <v>0</v>
      </c>
      <c r="EL136" s="258">
        <f t="shared" si="353"/>
        <v>0</v>
      </c>
      <c r="EM136" s="258">
        <f t="shared" si="353"/>
        <v>0</v>
      </c>
      <c r="EN136" s="258">
        <f t="shared" si="353"/>
        <v>0</v>
      </c>
      <c r="EO136" s="258">
        <f t="shared" si="353"/>
        <v>0</v>
      </c>
      <c r="EP136" s="258">
        <f t="shared" si="353"/>
        <v>0</v>
      </c>
      <c r="EQ136" s="258">
        <f t="shared" si="353"/>
        <v>0</v>
      </c>
      <c r="ER136" s="258">
        <f t="shared" si="353"/>
        <v>0</v>
      </c>
      <c r="ES136" s="258">
        <f t="shared" si="353"/>
        <v>0</v>
      </c>
      <c r="ET136" s="258">
        <f t="shared" si="353"/>
        <v>0</v>
      </c>
      <c r="EU136" s="258">
        <f t="shared" si="353"/>
        <v>0</v>
      </c>
      <c r="EV136" s="258">
        <f t="shared" si="353"/>
        <v>0</v>
      </c>
      <c r="EW136" s="221">
        <f t="shared" si="329"/>
        <v>0</v>
      </c>
      <c r="EX136" s="123" t="e">
        <f t="shared" si="321"/>
        <v>#DIV/0!</v>
      </c>
      <c r="FC136" s="210"/>
      <c r="FD136" s="210"/>
      <c r="FE136" s="210"/>
      <c r="FF136" s="210"/>
      <c r="FG136" s="210"/>
      <c r="FH136" s="210"/>
      <c r="FI136" s="210"/>
      <c r="FJ136" s="210"/>
      <c r="FK136" s="210"/>
      <c r="FL136" s="210"/>
      <c r="FM136" s="210"/>
      <c r="FO136" s="124"/>
    </row>
    <row r="137" spans="139:172" ht="14.4" customHeight="1" x14ac:dyDescent="0.3">
      <c r="EI137" s="255" t="s">
        <v>495</v>
      </c>
      <c r="EJ137" s="257" t="s">
        <v>496</v>
      </c>
      <c r="EK137" s="258">
        <f t="shared" si="353"/>
        <v>0</v>
      </c>
      <c r="EL137" s="258">
        <f t="shared" si="353"/>
        <v>0</v>
      </c>
      <c r="EM137" s="258">
        <f t="shared" si="353"/>
        <v>0</v>
      </c>
      <c r="EN137" s="258">
        <f t="shared" si="353"/>
        <v>0</v>
      </c>
      <c r="EO137" s="258">
        <f t="shared" si="353"/>
        <v>0</v>
      </c>
      <c r="EP137" s="258">
        <f t="shared" si="353"/>
        <v>0</v>
      </c>
      <c r="EQ137" s="258">
        <f t="shared" si="353"/>
        <v>0</v>
      </c>
      <c r="ER137" s="258">
        <f t="shared" si="353"/>
        <v>0</v>
      </c>
      <c r="ES137" s="258">
        <f t="shared" si="353"/>
        <v>0</v>
      </c>
      <c r="ET137" s="258">
        <f t="shared" si="353"/>
        <v>0</v>
      </c>
      <c r="EU137" s="258">
        <f t="shared" si="353"/>
        <v>0</v>
      </c>
      <c r="EV137" s="258">
        <f t="shared" si="353"/>
        <v>0</v>
      </c>
      <c r="EW137" s="221">
        <f t="shared" si="329"/>
        <v>0</v>
      </c>
      <c r="EX137" s="123" t="e">
        <f t="shared" si="321"/>
        <v>#DIV/0!</v>
      </c>
      <c r="FC137" s="210"/>
      <c r="FD137" s="210"/>
      <c r="FE137" s="210"/>
      <c r="FF137" s="210"/>
      <c r="FG137" s="210"/>
      <c r="FH137" s="210"/>
      <c r="FI137" s="210"/>
      <c r="FJ137" s="210"/>
      <c r="FK137" s="210"/>
      <c r="FL137" s="210"/>
      <c r="FM137" s="210"/>
      <c r="FO137" s="124"/>
    </row>
    <row r="138" spans="139:172" ht="14.4" customHeight="1" x14ac:dyDescent="0.3">
      <c r="EI138" s="255" t="s">
        <v>497</v>
      </c>
      <c r="EJ138" s="216" t="s">
        <v>498</v>
      </c>
      <c r="EK138" s="185">
        <f>SUM(EK139:EK143)</f>
        <v>0</v>
      </c>
      <c r="EL138" s="185">
        <f t="shared" ref="EL138:EV138" si="355">SUM(EL139:EL143)</f>
        <v>0</v>
      </c>
      <c r="EM138" s="185">
        <f t="shared" si="355"/>
        <v>0</v>
      </c>
      <c r="EN138" s="185">
        <f t="shared" si="355"/>
        <v>0</v>
      </c>
      <c r="EO138" s="185">
        <f t="shared" si="355"/>
        <v>0</v>
      </c>
      <c r="EP138" s="185">
        <f t="shared" si="355"/>
        <v>0</v>
      </c>
      <c r="EQ138" s="185">
        <f t="shared" si="355"/>
        <v>0</v>
      </c>
      <c r="ER138" s="185">
        <f t="shared" si="355"/>
        <v>0</v>
      </c>
      <c r="ES138" s="185">
        <f t="shared" si="355"/>
        <v>0</v>
      </c>
      <c r="ET138" s="185">
        <f t="shared" si="355"/>
        <v>0</v>
      </c>
      <c r="EU138" s="185">
        <f t="shared" si="355"/>
        <v>0</v>
      </c>
      <c r="EV138" s="185">
        <f t="shared" si="355"/>
        <v>0</v>
      </c>
      <c r="EW138" s="171">
        <f t="shared" si="329"/>
        <v>0</v>
      </c>
      <c r="EX138" s="123" t="e">
        <f t="shared" si="321"/>
        <v>#DIV/0!</v>
      </c>
      <c r="FC138" s="210"/>
      <c r="FD138" s="210"/>
      <c r="FE138" s="210"/>
      <c r="FF138" s="210"/>
      <c r="FG138" s="210"/>
      <c r="FH138" s="210"/>
      <c r="FI138" s="210"/>
      <c r="FJ138" s="210"/>
      <c r="FK138" s="210"/>
      <c r="FL138" s="210"/>
      <c r="FM138" s="210"/>
      <c r="FO138" s="124"/>
      <c r="FP138" s="299"/>
    </row>
    <row r="139" spans="139:172" ht="14.4" customHeight="1" x14ac:dyDescent="0.3">
      <c r="EI139" s="255" t="s">
        <v>499</v>
      </c>
      <c r="EJ139" s="257" t="s">
        <v>500</v>
      </c>
      <c r="EK139" s="258">
        <f t="shared" ref="EK139:EV143" si="356">+EK314/EK$376</f>
        <v>0</v>
      </c>
      <c r="EL139" s="258">
        <f t="shared" si="356"/>
        <v>0</v>
      </c>
      <c r="EM139" s="258">
        <f t="shared" si="356"/>
        <v>0</v>
      </c>
      <c r="EN139" s="258">
        <f t="shared" si="356"/>
        <v>0</v>
      </c>
      <c r="EO139" s="258">
        <f t="shared" si="356"/>
        <v>0</v>
      </c>
      <c r="EP139" s="258">
        <f t="shared" si="356"/>
        <v>0</v>
      </c>
      <c r="EQ139" s="258">
        <f t="shared" si="356"/>
        <v>0</v>
      </c>
      <c r="ER139" s="258">
        <f t="shared" si="356"/>
        <v>0</v>
      </c>
      <c r="ES139" s="258">
        <f t="shared" si="356"/>
        <v>0</v>
      </c>
      <c r="ET139" s="258">
        <f t="shared" si="356"/>
        <v>0</v>
      </c>
      <c r="EU139" s="258">
        <f t="shared" si="356"/>
        <v>0</v>
      </c>
      <c r="EV139" s="258">
        <f t="shared" si="356"/>
        <v>0</v>
      </c>
      <c r="EW139" s="221">
        <f t="shared" si="329"/>
        <v>0</v>
      </c>
      <c r="EX139" s="123" t="e">
        <f t="shared" si="321"/>
        <v>#DIV/0!</v>
      </c>
      <c r="FC139" s="210"/>
      <c r="FD139" s="210"/>
      <c r="FE139" s="210"/>
      <c r="FF139" s="210"/>
      <c r="FG139" s="210"/>
      <c r="FH139" s="210"/>
      <c r="FI139" s="210"/>
      <c r="FJ139" s="210"/>
      <c r="FK139" s="210"/>
      <c r="FL139" s="210"/>
      <c r="FM139" s="210"/>
      <c r="FO139" s="124"/>
    </row>
    <row r="140" spans="139:172" ht="14.4" customHeight="1" x14ac:dyDescent="0.3">
      <c r="EI140" s="255" t="s">
        <v>501</v>
      </c>
      <c r="EJ140" s="257" t="s">
        <v>502</v>
      </c>
      <c r="EK140" s="258">
        <f t="shared" si="356"/>
        <v>0</v>
      </c>
      <c r="EL140" s="258">
        <f t="shared" si="356"/>
        <v>0</v>
      </c>
      <c r="EM140" s="258">
        <f t="shared" si="356"/>
        <v>0</v>
      </c>
      <c r="EN140" s="258">
        <f t="shared" si="356"/>
        <v>0</v>
      </c>
      <c r="EO140" s="258">
        <f t="shared" si="356"/>
        <v>0</v>
      </c>
      <c r="EP140" s="258">
        <f t="shared" si="356"/>
        <v>0</v>
      </c>
      <c r="EQ140" s="258">
        <f t="shared" si="356"/>
        <v>0</v>
      </c>
      <c r="ER140" s="258">
        <f t="shared" si="356"/>
        <v>0</v>
      </c>
      <c r="ES140" s="258">
        <f t="shared" si="356"/>
        <v>0</v>
      </c>
      <c r="ET140" s="258">
        <f t="shared" si="356"/>
        <v>0</v>
      </c>
      <c r="EU140" s="258">
        <f t="shared" si="356"/>
        <v>0</v>
      </c>
      <c r="EV140" s="258">
        <f t="shared" si="356"/>
        <v>0</v>
      </c>
      <c r="EW140" s="221">
        <f t="shared" si="329"/>
        <v>0</v>
      </c>
      <c r="EX140" s="123" t="e">
        <f t="shared" si="321"/>
        <v>#DIV/0!</v>
      </c>
      <c r="FC140" s="210"/>
      <c r="FD140" s="210"/>
      <c r="FE140" s="210"/>
      <c r="FF140" s="210"/>
      <c r="FG140" s="210"/>
      <c r="FH140" s="210"/>
      <c r="FI140" s="210"/>
      <c r="FJ140" s="210"/>
      <c r="FK140" s="210"/>
      <c r="FL140" s="210"/>
      <c r="FM140" s="210"/>
      <c r="FO140" s="124"/>
    </row>
    <row r="141" spans="139:172" ht="14.4" customHeight="1" x14ac:dyDescent="0.3">
      <c r="EI141" s="255" t="s">
        <v>503</v>
      </c>
      <c r="EJ141" s="257" t="s">
        <v>504</v>
      </c>
      <c r="EK141" s="258">
        <f t="shared" si="356"/>
        <v>0</v>
      </c>
      <c r="EL141" s="258">
        <f t="shared" si="356"/>
        <v>0</v>
      </c>
      <c r="EM141" s="258">
        <f t="shared" si="356"/>
        <v>0</v>
      </c>
      <c r="EN141" s="258">
        <f t="shared" si="356"/>
        <v>0</v>
      </c>
      <c r="EO141" s="258">
        <f t="shared" si="356"/>
        <v>0</v>
      </c>
      <c r="EP141" s="258">
        <f t="shared" si="356"/>
        <v>0</v>
      </c>
      <c r="EQ141" s="258">
        <f t="shared" si="356"/>
        <v>0</v>
      </c>
      <c r="ER141" s="258">
        <f t="shared" si="356"/>
        <v>0</v>
      </c>
      <c r="ES141" s="258">
        <f t="shared" si="356"/>
        <v>0</v>
      </c>
      <c r="ET141" s="258">
        <f t="shared" si="356"/>
        <v>0</v>
      </c>
      <c r="EU141" s="258">
        <f t="shared" si="356"/>
        <v>0</v>
      </c>
      <c r="EV141" s="258">
        <f t="shared" si="356"/>
        <v>0</v>
      </c>
      <c r="EW141" s="221">
        <f t="shared" si="329"/>
        <v>0</v>
      </c>
      <c r="EX141" s="123" t="e">
        <f t="shared" si="321"/>
        <v>#DIV/0!</v>
      </c>
      <c r="FC141" s="210"/>
      <c r="FD141" s="210"/>
      <c r="FE141" s="210"/>
      <c r="FF141" s="210"/>
      <c r="FG141" s="210"/>
      <c r="FH141" s="210"/>
      <c r="FI141" s="210"/>
      <c r="FJ141" s="210"/>
      <c r="FK141" s="210"/>
      <c r="FL141" s="210"/>
      <c r="FM141" s="210"/>
      <c r="FO141" s="124"/>
    </row>
    <row r="142" spans="139:172" ht="14.4" customHeight="1" x14ac:dyDescent="0.3">
      <c r="EI142" s="288" t="s">
        <v>505</v>
      </c>
      <c r="EJ142" s="257" t="s">
        <v>506</v>
      </c>
      <c r="EK142" s="258">
        <f t="shared" si="356"/>
        <v>0</v>
      </c>
      <c r="EL142" s="258">
        <f t="shared" si="356"/>
        <v>0</v>
      </c>
      <c r="EM142" s="258">
        <f t="shared" si="356"/>
        <v>0</v>
      </c>
      <c r="EN142" s="258">
        <f t="shared" si="356"/>
        <v>0</v>
      </c>
      <c r="EO142" s="258">
        <f t="shared" si="356"/>
        <v>0</v>
      </c>
      <c r="EP142" s="258">
        <f t="shared" si="356"/>
        <v>0</v>
      </c>
      <c r="EQ142" s="258">
        <f t="shared" si="356"/>
        <v>0</v>
      </c>
      <c r="ER142" s="258">
        <f t="shared" si="356"/>
        <v>0</v>
      </c>
      <c r="ES142" s="258">
        <f t="shared" si="356"/>
        <v>0</v>
      </c>
      <c r="ET142" s="258">
        <f t="shared" si="356"/>
        <v>0</v>
      </c>
      <c r="EU142" s="258">
        <f t="shared" si="356"/>
        <v>0</v>
      </c>
      <c r="EV142" s="258">
        <f t="shared" si="356"/>
        <v>0</v>
      </c>
      <c r="EW142" s="221">
        <f t="shared" si="329"/>
        <v>0</v>
      </c>
      <c r="EX142" s="123" t="e">
        <f t="shared" si="321"/>
        <v>#DIV/0!</v>
      </c>
      <c r="FC142" s="210"/>
      <c r="FD142" s="210"/>
      <c r="FE142" s="210"/>
      <c r="FF142" s="210"/>
      <c r="FG142" s="210"/>
      <c r="FH142" s="210"/>
      <c r="FI142" s="210"/>
      <c r="FJ142" s="210"/>
      <c r="FK142" s="210"/>
      <c r="FL142" s="210"/>
      <c r="FM142" s="210"/>
      <c r="FO142" s="124"/>
    </row>
    <row r="143" spans="139:172" ht="14.4" customHeight="1" x14ac:dyDescent="0.3">
      <c r="EI143" s="255" t="s">
        <v>507</v>
      </c>
      <c r="EJ143" s="257" t="s">
        <v>508</v>
      </c>
      <c r="EK143" s="258">
        <f t="shared" si="356"/>
        <v>0</v>
      </c>
      <c r="EL143" s="258">
        <f t="shared" si="356"/>
        <v>0</v>
      </c>
      <c r="EM143" s="258">
        <f t="shared" si="356"/>
        <v>0</v>
      </c>
      <c r="EN143" s="258">
        <f t="shared" si="356"/>
        <v>0</v>
      </c>
      <c r="EO143" s="258">
        <f t="shared" si="356"/>
        <v>0</v>
      </c>
      <c r="EP143" s="258">
        <f t="shared" si="356"/>
        <v>0</v>
      </c>
      <c r="EQ143" s="258">
        <f t="shared" si="356"/>
        <v>0</v>
      </c>
      <c r="ER143" s="258">
        <f t="shared" si="356"/>
        <v>0</v>
      </c>
      <c r="ES143" s="258">
        <f t="shared" si="356"/>
        <v>0</v>
      </c>
      <c r="ET143" s="258">
        <f t="shared" si="356"/>
        <v>0</v>
      </c>
      <c r="EU143" s="258">
        <f t="shared" si="356"/>
        <v>0</v>
      </c>
      <c r="EV143" s="258">
        <f t="shared" si="356"/>
        <v>0</v>
      </c>
      <c r="EW143" s="221">
        <f t="shared" si="329"/>
        <v>0</v>
      </c>
      <c r="EX143" s="123" t="e">
        <f t="shared" si="321"/>
        <v>#DIV/0!</v>
      </c>
      <c r="FC143" s="210"/>
      <c r="FD143" s="210"/>
      <c r="FE143" s="210"/>
      <c r="FF143" s="210"/>
      <c r="FG143" s="210"/>
      <c r="FH143" s="210"/>
      <c r="FI143" s="210"/>
      <c r="FJ143" s="210"/>
      <c r="FK143" s="210"/>
      <c r="FL143" s="210"/>
      <c r="FM143" s="210"/>
      <c r="FO143" s="124"/>
    </row>
    <row r="144" spans="139:172" ht="14.4" customHeight="1" x14ac:dyDescent="0.3">
      <c r="EI144" s="255" t="s">
        <v>509</v>
      </c>
      <c r="EJ144" s="216" t="s">
        <v>510</v>
      </c>
      <c r="EK144" s="185">
        <f>SUM(EK145:EK146)</f>
        <v>0</v>
      </c>
      <c r="EL144" s="185">
        <f t="shared" ref="EL144:EV144" si="357">SUM(EL145:EL146)</f>
        <v>0</v>
      </c>
      <c r="EM144" s="185">
        <f t="shared" si="357"/>
        <v>0</v>
      </c>
      <c r="EN144" s="185">
        <f t="shared" si="357"/>
        <v>0</v>
      </c>
      <c r="EO144" s="185">
        <f t="shared" si="357"/>
        <v>0</v>
      </c>
      <c r="EP144" s="185">
        <f t="shared" si="357"/>
        <v>0</v>
      </c>
      <c r="EQ144" s="185">
        <f t="shared" si="357"/>
        <v>0</v>
      </c>
      <c r="ER144" s="185">
        <f t="shared" si="357"/>
        <v>0</v>
      </c>
      <c r="ES144" s="185">
        <f t="shared" si="357"/>
        <v>0</v>
      </c>
      <c r="ET144" s="185">
        <f t="shared" si="357"/>
        <v>0</v>
      </c>
      <c r="EU144" s="185">
        <f t="shared" si="357"/>
        <v>0</v>
      </c>
      <c r="EV144" s="185">
        <f t="shared" si="357"/>
        <v>0</v>
      </c>
      <c r="EW144" s="171">
        <f t="shared" si="329"/>
        <v>0</v>
      </c>
      <c r="EX144" s="123" t="e">
        <f t="shared" si="321"/>
        <v>#DIV/0!</v>
      </c>
      <c r="FC144" s="210"/>
      <c r="FD144" s="210"/>
      <c r="FE144" s="210"/>
      <c r="FF144" s="210"/>
      <c r="FG144" s="210"/>
      <c r="FH144" s="210"/>
      <c r="FI144" s="210"/>
      <c r="FJ144" s="210"/>
      <c r="FK144" s="210"/>
      <c r="FL144" s="210"/>
      <c r="FM144" s="210"/>
      <c r="FO144" s="124"/>
    </row>
    <row r="145" spans="139:173" ht="14.4" customHeight="1" collapsed="1" x14ac:dyDescent="0.3">
      <c r="EI145" s="288" t="s">
        <v>511</v>
      </c>
      <c r="EJ145" s="257" t="s">
        <v>512</v>
      </c>
      <c r="EK145" s="258">
        <f t="shared" ref="EK145:EV146" si="358">+EK320/EK$376</f>
        <v>0</v>
      </c>
      <c r="EL145" s="258">
        <f t="shared" si="358"/>
        <v>0</v>
      </c>
      <c r="EM145" s="258">
        <f t="shared" si="358"/>
        <v>0</v>
      </c>
      <c r="EN145" s="258">
        <f t="shared" si="358"/>
        <v>0</v>
      </c>
      <c r="EO145" s="258">
        <f t="shared" si="358"/>
        <v>0</v>
      </c>
      <c r="EP145" s="258">
        <f t="shared" si="358"/>
        <v>0</v>
      </c>
      <c r="EQ145" s="258">
        <f t="shared" si="358"/>
        <v>0</v>
      </c>
      <c r="ER145" s="258">
        <f t="shared" si="358"/>
        <v>0</v>
      </c>
      <c r="ES145" s="258">
        <f t="shared" si="358"/>
        <v>0</v>
      </c>
      <c r="ET145" s="258">
        <f t="shared" si="358"/>
        <v>0</v>
      </c>
      <c r="EU145" s="258">
        <f t="shared" si="358"/>
        <v>0</v>
      </c>
      <c r="EV145" s="258">
        <f t="shared" si="358"/>
        <v>0</v>
      </c>
      <c r="EW145" s="221">
        <f t="shared" si="329"/>
        <v>0</v>
      </c>
      <c r="EX145" s="123" t="e">
        <f t="shared" si="321"/>
        <v>#DIV/0!</v>
      </c>
      <c r="FC145" s="210"/>
      <c r="FD145" s="210"/>
      <c r="FE145" s="210"/>
      <c r="FF145" s="210"/>
      <c r="FG145" s="210"/>
      <c r="FH145" s="210"/>
      <c r="FI145" s="210"/>
      <c r="FJ145" s="210"/>
      <c r="FK145" s="210"/>
      <c r="FL145" s="210"/>
      <c r="FM145" s="210"/>
      <c r="FO145" s="124"/>
    </row>
    <row r="146" spans="139:173" ht="14.4" customHeight="1" x14ac:dyDescent="0.3">
      <c r="EI146" s="255" t="s">
        <v>513</v>
      </c>
      <c r="EJ146" s="257" t="s">
        <v>514</v>
      </c>
      <c r="EK146" s="258">
        <f t="shared" si="358"/>
        <v>0</v>
      </c>
      <c r="EL146" s="258">
        <f t="shared" si="358"/>
        <v>0</v>
      </c>
      <c r="EM146" s="258">
        <f t="shared" si="358"/>
        <v>0</v>
      </c>
      <c r="EN146" s="258">
        <f t="shared" si="358"/>
        <v>0</v>
      </c>
      <c r="EO146" s="258">
        <f t="shared" si="358"/>
        <v>0</v>
      </c>
      <c r="EP146" s="258">
        <f t="shared" si="358"/>
        <v>0</v>
      </c>
      <c r="EQ146" s="258">
        <f t="shared" si="358"/>
        <v>0</v>
      </c>
      <c r="ER146" s="258">
        <f t="shared" si="358"/>
        <v>0</v>
      </c>
      <c r="ES146" s="258">
        <f t="shared" si="358"/>
        <v>0</v>
      </c>
      <c r="ET146" s="258">
        <f t="shared" si="358"/>
        <v>0</v>
      </c>
      <c r="EU146" s="258">
        <f t="shared" si="358"/>
        <v>0</v>
      </c>
      <c r="EV146" s="258">
        <f t="shared" si="358"/>
        <v>0</v>
      </c>
      <c r="EW146" s="221">
        <f t="shared" si="329"/>
        <v>0</v>
      </c>
      <c r="EX146" s="123" t="e">
        <f t="shared" si="321"/>
        <v>#DIV/0!</v>
      </c>
      <c r="FC146" s="210"/>
      <c r="FD146" s="210"/>
      <c r="FE146" s="210"/>
      <c r="FF146" s="210"/>
      <c r="FG146" s="210"/>
      <c r="FH146" s="210"/>
      <c r="FI146" s="210"/>
      <c r="FJ146" s="210"/>
      <c r="FK146" s="210"/>
      <c r="FL146" s="210"/>
      <c r="FM146" s="210"/>
      <c r="FO146" s="124"/>
      <c r="FP146" s="220"/>
    </row>
    <row r="147" spans="139:173" ht="14.4" customHeight="1" x14ac:dyDescent="0.3">
      <c r="EI147" s="255" t="s">
        <v>515</v>
      </c>
      <c r="EJ147" s="216" t="s">
        <v>516</v>
      </c>
      <c r="EK147" s="185">
        <f>SUM(EK148:EK154)</f>
        <v>0</v>
      </c>
      <c r="EL147" s="185">
        <f t="shared" ref="EL147:EV147" si="359">SUM(EL148:EL154)</f>
        <v>0</v>
      </c>
      <c r="EM147" s="185">
        <f t="shared" si="359"/>
        <v>0</v>
      </c>
      <c r="EN147" s="185">
        <f t="shared" si="359"/>
        <v>0</v>
      </c>
      <c r="EO147" s="185">
        <f t="shared" si="359"/>
        <v>0</v>
      </c>
      <c r="EP147" s="185">
        <f t="shared" si="359"/>
        <v>0</v>
      </c>
      <c r="EQ147" s="185">
        <f t="shared" si="359"/>
        <v>0</v>
      </c>
      <c r="ER147" s="185">
        <f t="shared" si="359"/>
        <v>0</v>
      </c>
      <c r="ES147" s="185">
        <f t="shared" si="359"/>
        <v>0</v>
      </c>
      <c r="ET147" s="185">
        <f t="shared" si="359"/>
        <v>0</v>
      </c>
      <c r="EU147" s="185">
        <f t="shared" si="359"/>
        <v>0</v>
      </c>
      <c r="EV147" s="185">
        <f t="shared" si="359"/>
        <v>0</v>
      </c>
      <c r="EW147" s="171">
        <f t="shared" si="329"/>
        <v>0</v>
      </c>
      <c r="EX147" s="123" t="e">
        <f t="shared" si="321"/>
        <v>#DIV/0!</v>
      </c>
      <c r="FC147" s="210"/>
      <c r="FD147" s="210"/>
      <c r="FE147" s="210"/>
      <c r="FF147" s="210"/>
      <c r="FG147" s="210"/>
      <c r="FH147" s="210"/>
      <c r="FI147" s="210"/>
      <c r="FJ147" s="210"/>
      <c r="FK147" s="210"/>
      <c r="FL147" s="210"/>
      <c r="FM147" s="210"/>
      <c r="FO147" s="124"/>
      <c r="FP147" s="300"/>
    </row>
    <row r="148" spans="139:173" ht="14.4" customHeight="1" x14ac:dyDescent="0.3">
      <c r="EI148" s="255" t="s">
        <v>517</v>
      </c>
      <c r="EJ148" s="257" t="s">
        <v>518</v>
      </c>
      <c r="EK148" s="258">
        <f t="shared" ref="EK148:EV154" si="360">+EK323/EK$376</f>
        <v>0</v>
      </c>
      <c r="EL148" s="258">
        <f t="shared" si="360"/>
        <v>0</v>
      </c>
      <c r="EM148" s="258">
        <f t="shared" si="360"/>
        <v>0</v>
      </c>
      <c r="EN148" s="258">
        <f t="shared" si="360"/>
        <v>0</v>
      </c>
      <c r="EO148" s="258">
        <f t="shared" si="360"/>
        <v>0</v>
      </c>
      <c r="EP148" s="258">
        <f t="shared" si="360"/>
        <v>0</v>
      </c>
      <c r="EQ148" s="258">
        <f t="shared" si="360"/>
        <v>0</v>
      </c>
      <c r="ER148" s="258">
        <f t="shared" si="360"/>
        <v>0</v>
      </c>
      <c r="ES148" s="258">
        <f t="shared" si="360"/>
        <v>0</v>
      </c>
      <c r="ET148" s="258">
        <f t="shared" si="360"/>
        <v>0</v>
      </c>
      <c r="EU148" s="258">
        <f t="shared" si="360"/>
        <v>0</v>
      </c>
      <c r="EV148" s="258">
        <f t="shared" si="360"/>
        <v>0</v>
      </c>
      <c r="EW148" s="221">
        <f t="shared" si="329"/>
        <v>0</v>
      </c>
      <c r="EX148" s="123" t="e">
        <f t="shared" si="321"/>
        <v>#DIV/0!</v>
      </c>
      <c r="FC148" s="210"/>
      <c r="FD148" s="210"/>
      <c r="FE148" s="210"/>
      <c r="FF148" s="210"/>
      <c r="FG148" s="210"/>
      <c r="FH148" s="210"/>
      <c r="FI148" s="210"/>
      <c r="FJ148" s="210"/>
      <c r="FK148" s="210"/>
      <c r="FL148" s="210"/>
      <c r="FM148" s="210"/>
      <c r="FO148" s="124"/>
      <c r="FP148" s="300"/>
    </row>
    <row r="149" spans="139:173" ht="14.4" customHeight="1" x14ac:dyDescent="0.3">
      <c r="EI149" s="255" t="s">
        <v>519</v>
      </c>
      <c r="EJ149" s="257" t="s">
        <v>520</v>
      </c>
      <c r="EK149" s="258">
        <f t="shared" si="360"/>
        <v>0</v>
      </c>
      <c r="EL149" s="258">
        <f t="shared" si="360"/>
        <v>0</v>
      </c>
      <c r="EM149" s="258">
        <f t="shared" si="360"/>
        <v>0</v>
      </c>
      <c r="EN149" s="258">
        <f t="shared" si="360"/>
        <v>0</v>
      </c>
      <c r="EO149" s="258">
        <f t="shared" si="360"/>
        <v>0</v>
      </c>
      <c r="EP149" s="258">
        <f t="shared" si="360"/>
        <v>0</v>
      </c>
      <c r="EQ149" s="258">
        <f t="shared" si="360"/>
        <v>0</v>
      </c>
      <c r="ER149" s="258">
        <f t="shared" si="360"/>
        <v>0</v>
      </c>
      <c r="ES149" s="258">
        <f t="shared" si="360"/>
        <v>0</v>
      </c>
      <c r="ET149" s="258">
        <f t="shared" si="360"/>
        <v>0</v>
      </c>
      <c r="EU149" s="258">
        <f t="shared" si="360"/>
        <v>0</v>
      </c>
      <c r="EV149" s="258">
        <f t="shared" si="360"/>
        <v>0</v>
      </c>
      <c r="EW149" s="221">
        <f t="shared" si="329"/>
        <v>0</v>
      </c>
      <c r="EX149" s="123" t="e">
        <f t="shared" si="321"/>
        <v>#DIV/0!</v>
      </c>
      <c r="FC149" s="210"/>
      <c r="FD149" s="210"/>
      <c r="FE149" s="210"/>
      <c r="FF149" s="210"/>
      <c r="FG149" s="210"/>
      <c r="FH149" s="210"/>
      <c r="FI149" s="210"/>
      <c r="FJ149" s="210"/>
      <c r="FK149" s="210"/>
      <c r="FL149" s="210"/>
      <c r="FM149" s="210"/>
      <c r="FO149" s="124"/>
      <c r="FP149" s="220"/>
    </row>
    <row r="150" spans="139:173" ht="14.4" customHeight="1" x14ac:dyDescent="0.3">
      <c r="EI150" s="255" t="s">
        <v>521</v>
      </c>
      <c r="EJ150" s="257" t="s">
        <v>522</v>
      </c>
      <c r="EK150" s="258">
        <f t="shared" si="360"/>
        <v>0</v>
      </c>
      <c r="EL150" s="258">
        <f t="shared" si="360"/>
        <v>0</v>
      </c>
      <c r="EM150" s="258">
        <f t="shared" si="360"/>
        <v>0</v>
      </c>
      <c r="EN150" s="258">
        <f t="shared" si="360"/>
        <v>0</v>
      </c>
      <c r="EO150" s="258">
        <f t="shared" si="360"/>
        <v>0</v>
      </c>
      <c r="EP150" s="258">
        <f t="shared" si="360"/>
        <v>0</v>
      </c>
      <c r="EQ150" s="258">
        <f t="shared" si="360"/>
        <v>0</v>
      </c>
      <c r="ER150" s="258">
        <f t="shared" si="360"/>
        <v>0</v>
      </c>
      <c r="ES150" s="258">
        <f t="shared" si="360"/>
        <v>0</v>
      </c>
      <c r="ET150" s="258">
        <f t="shared" si="360"/>
        <v>0</v>
      </c>
      <c r="EU150" s="258">
        <f t="shared" si="360"/>
        <v>0</v>
      </c>
      <c r="EV150" s="258">
        <f t="shared" si="360"/>
        <v>0</v>
      </c>
      <c r="EW150" s="221">
        <f t="shared" si="329"/>
        <v>0</v>
      </c>
      <c r="EX150" s="123" t="e">
        <f t="shared" si="321"/>
        <v>#DIV/0!</v>
      </c>
      <c r="FC150" s="210"/>
      <c r="FD150" s="210"/>
      <c r="FE150" s="210"/>
      <c r="FF150" s="210"/>
      <c r="FG150" s="210"/>
      <c r="FH150" s="210"/>
      <c r="FI150" s="210"/>
      <c r="FJ150" s="210"/>
      <c r="FK150" s="210"/>
      <c r="FL150" s="210"/>
      <c r="FM150" s="210"/>
      <c r="FO150" s="124"/>
      <c r="FP150" s="220"/>
    </row>
    <row r="151" spans="139:173" ht="14.4" customHeight="1" x14ac:dyDescent="0.3">
      <c r="EI151" s="255" t="s">
        <v>523</v>
      </c>
      <c r="EJ151" s="257" t="s">
        <v>632</v>
      </c>
      <c r="EK151" s="258">
        <f t="shared" si="360"/>
        <v>0</v>
      </c>
      <c r="EL151" s="258">
        <f t="shared" si="360"/>
        <v>0</v>
      </c>
      <c r="EM151" s="258">
        <f t="shared" si="360"/>
        <v>0</v>
      </c>
      <c r="EN151" s="258">
        <f t="shared" si="360"/>
        <v>0</v>
      </c>
      <c r="EO151" s="258">
        <f t="shared" si="360"/>
        <v>0</v>
      </c>
      <c r="EP151" s="258">
        <f t="shared" si="360"/>
        <v>0</v>
      </c>
      <c r="EQ151" s="258">
        <f t="shared" si="360"/>
        <v>0</v>
      </c>
      <c r="ER151" s="258">
        <f t="shared" si="360"/>
        <v>0</v>
      </c>
      <c r="ES151" s="258">
        <f t="shared" si="360"/>
        <v>0</v>
      </c>
      <c r="ET151" s="258">
        <f t="shared" si="360"/>
        <v>0</v>
      </c>
      <c r="EU151" s="258">
        <f t="shared" si="360"/>
        <v>0</v>
      </c>
      <c r="EV151" s="258">
        <f t="shared" si="360"/>
        <v>0</v>
      </c>
      <c r="EW151" s="221">
        <f t="shared" si="329"/>
        <v>0</v>
      </c>
      <c r="EX151" s="123" t="e">
        <f t="shared" si="321"/>
        <v>#DIV/0!</v>
      </c>
      <c r="FC151" s="210"/>
      <c r="FD151" s="210"/>
      <c r="FE151" s="210"/>
      <c r="FF151" s="210"/>
      <c r="FG151" s="210"/>
      <c r="FH151" s="210"/>
      <c r="FI151" s="210"/>
      <c r="FJ151" s="210"/>
      <c r="FK151" s="210"/>
      <c r="FL151" s="210"/>
      <c r="FM151" s="210"/>
      <c r="FO151" s="124"/>
    </row>
    <row r="152" spans="139:173" ht="14.4" customHeight="1" x14ac:dyDescent="0.3">
      <c r="EI152" s="255" t="s">
        <v>524</v>
      </c>
      <c r="EJ152" s="257" t="s">
        <v>631</v>
      </c>
      <c r="EK152" s="258">
        <f t="shared" si="360"/>
        <v>0</v>
      </c>
      <c r="EL152" s="258">
        <f t="shared" si="360"/>
        <v>0</v>
      </c>
      <c r="EM152" s="258">
        <f t="shared" si="360"/>
        <v>0</v>
      </c>
      <c r="EN152" s="258">
        <f t="shared" si="360"/>
        <v>0</v>
      </c>
      <c r="EO152" s="258">
        <f t="shared" si="360"/>
        <v>0</v>
      </c>
      <c r="EP152" s="258">
        <f t="shared" si="360"/>
        <v>0</v>
      </c>
      <c r="EQ152" s="258">
        <f t="shared" si="360"/>
        <v>0</v>
      </c>
      <c r="ER152" s="258">
        <f t="shared" si="360"/>
        <v>0</v>
      </c>
      <c r="ES152" s="258">
        <f t="shared" si="360"/>
        <v>0</v>
      </c>
      <c r="ET152" s="258">
        <f t="shared" si="360"/>
        <v>0</v>
      </c>
      <c r="EU152" s="258">
        <f t="shared" si="360"/>
        <v>0</v>
      </c>
      <c r="EV152" s="258">
        <f t="shared" si="360"/>
        <v>0</v>
      </c>
      <c r="EW152" s="221">
        <f t="shared" si="329"/>
        <v>0</v>
      </c>
      <c r="EX152" s="123" t="e">
        <f t="shared" si="321"/>
        <v>#DIV/0!</v>
      </c>
      <c r="FC152" s="210"/>
      <c r="FD152" s="210"/>
      <c r="FE152" s="210"/>
      <c r="FF152" s="210"/>
      <c r="FG152" s="210"/>
      <c r="FH152" s="210"/>
      <c r="FI152" s="210"/>
      <c r="FJ152" s="210"/>
      <c r="FK152" s="210"/>
      <c r="FL152" s="210"/>
      <c r="FM152" s="210"/>
      <c r="FO152" s="124"/>
    </row>
    <row r="153" spans="139:173" ht="14.4" customHeight="1" x14ac:dyDescent="0.3">
      <c r="EJ153" s="257" t="s">
        <v>525</v>
      </c>
      <c r="EK153" s="258">
        <f t="shared" si="360"/>
        <v>0</v>
      </c>
      <c r="EL153" s="258">
        <f t="shared" si="360"/>
        <v>0</v>
      </c>
      <c r="EM153" s="258">
        <f t="shared" si="360"/>
        <v>0</v>
      </c>
      <c r="EN153" s="258">
        <f t="shared" si="360"/>
        <v>0</v>
      </c>
      <c r="EO153" s="258">
        <f t="shared" si="360"/>
        <v>0</v>
      </c>
      <c r="EP153" s="258">
        <f t="shared" si="360"/>
        <v>0</v>
      </c>
      <c r="EQ153" s="258">
        <f t="shared" si="360"/>
        <v>0</v>
      </c>
      <c r="ER153" s="258">
        <f t="shared" si="360"/>
        <v>0</v>
      </c>
      <c r="ES153" s="258">
        <f t="shared" si="360"/>
        <v>0</v>
      </c>
      <c r="ET153" s="258">
        <f t="shared" si="360"/>
        <v>0</v>
      </c>
      <c r="EU153" s="258">
        <f t="shared" si="360"/>
        <v>0</v>
      </c>
      <c r="EV153" s="258">
        <f t="shared" si="360"/>
        <v>0</v>
      </c>
      <c r="EW153" s="221">
        <f t="shared" si="329"/>
        <v>0</v>
      </c>
      <c r="EX153" s="123" t="e">
        <f t="shared" si="321"/>
        <v>#DIV/0!</v>
      </c>
      <c r="FC153" s="210"/>
      <c r="FD153" s="210"/>
      <c r="FE153" s="210"/>
      <c r="FF153" s="210"/>
      <c r="FG153" s="210"/>
      <c r="FH153" s="210"/>
      <c r="FI153" s="210"/>
      <c r="FJ153" s="210"/>
      <c r="FK153" s="210"/>
      <c r="FL153" s="210"/>
      <c r="FM153" s="210"/>
      <c r="FO153" s="124"/>
    </row>
    <row r="154" spans="139:173" ht="14.4" customHeight="1" x14ac:dyDescent="0.3">
      <c r="EJ154" s="257" t="s">
        <v>526</v>
      </c>
      <c r="EK154" s="258">
        <f t="shared" si="360"/>
        <v>0</v>
      </c>
      <c r="EL154" s="258">
        <f t="shared" si="360"/>
        <v>0</v>
      </c>
      <c r="EM154" s="258">
        <f t="shared" si="360"/>
        <v>0</v>
      </c>
      <c r="EN154" s="258">
        <f t="shared" si="360"/>
        <v>0</v>
      </c>
      <c r="EO154" s="258">
        <f t="shared" si="360"/>
        <v>0</v>
      </c>
      <c r="EP154" s="258">
        <f t="shared" si="360"/>
        <v>0</v>
      </c>
      <c r="EQ154" s="258">
        <f t="shared" si="360"/>
        <v>0</v>
      </c>
      <c r="ER154" s="258">
        <f t="shared" si="360"/>
        <v>0</v>
      </c>
      <c r="ES154" s="258">
        <f t="shared" si="360"/>
        <v>0</v>
      </c>
      <c r="ET154" s="258">
        <f t="shared" si="360"/>
        <v>0</v>
      </c>
      <c r="EU154" s="258">
        <f t="shared" si="360"/>
        <v>0</v>
      </c>
      <c r="EV154" s="258">
        <f t="shared" si="360"/>
        <v>0</v>
      </c>
      <c r="EW154" s="221">
        <f t="shared" si="329"/>
        <v>0</v>
      </c>
      <c r="EX154" s="123" t="e">
        <f t="shared" si="321"/>
        <v>#DIV/0!</v>
      </c>
      <c r="FC154" s="210"/>
      <c r="FD154" s="210"/>
      <c r="FE154" s="210"/>
      <c r="FF154" s="210"/>
      <c r="FG154" s="210"/>
      <c r="FH154" s="210"/>
      <c r="FI154" s="210"/>
      <c r="FJ154" s="210"/>
      <c r="FK154" s="210"/>
      <c r="FL154" s="210"/>
      <c r="FM154" s="210"/>
      <c r="FO154" s="124"/>
    </row>
    <row r="155" spans="139:173" ht="14.4" customHeight="1" x14ac:dyDescent="0.3">
      <c r="EJ155" s="219"/>
      <c r="EK155" s="220"/>
      <c r="EL155" s="220"/>
      <c r="EM155" s="220"/>
      <c r="EN155" s="220"/>
      <c r="EO155" s="220"/>
      <c r="EP155" s="220"/>
      <c r="EQ155" s="220"/>
      <c r="ER155" s="220"/>
      <c r="ES155" s="220"/>
      <c r="ET155" s="220"/>
      <c r="EU155" s="220"/>
      <c r="EV155" s="220"/>
      <c r="EW155" s="221"/>
      <c r="EX155" s="222"/>
      <c r="EY155" s="220"/>
      <c r="FC155" s="210"/>
      <c r="FD155" s="210"/>
      <c r="FE155" s="210"/>
      <c r="FF155" s="210"/>
      <c r="FG155" s="210"/>
      <c r="FH155" s="210"/>
      <c r="FI155" s="210"/>
      <c r="FJ155" s="210"/>
      <c r="FK155" s="210"/>
      <c r="FL155" s="210"/>
      <c r="FM155" s="210"/>
      <c r="FO155" s="124"/>
    </row>
    <row r="156" spans="139:173" ht="14.4" customHeight="1" x14ac:dyDescent="0.3">
      <c r="EJ156" s="216" t="s">
        <v>527</v>
      </c>
      <c r="EK156" s="220" t="e">
        <f t="shared" ref="EK156:EV156" si="361">+EK10-EK32</f>
        <v>#DIV/0!</v>
      </c>
      <c r="EL156" s="220" t="e">
        <f t="shared" si="361"/>
        <v>#DIV/0!</v>
      </c>
      <c r="EM156" s="220" t="e">
        <f t="shared" si="361"/>
        <v>#DIV/0!</v>
      </c>
      <c r="EN156" s="220" t="e">
        <f t="shared" si="361"/>
        <v>#DIV/0!</v>
      </c>
      <c r="EO156" s="220" t="e">
        <f t="shared" si="361"/>
        <v>#DIV/0!</v>
      </c>
      <c r="EP156" s="220" t="e">
        <f t="shared" si="361"/>
        <v>#DIV/0!</v>
      </c>
      <c r="EQ156" s="220" t="e">
        <f t="shared" si="361"/>
        <v>#DIV/0!</v>
      </c>
      <c r="ER156" s="220" t="e">
        <f t="shared" si="361"/>
        <v>#DIV/0!</v>
      </c>
      <c r="ES156" s="220" t="e">
        <f t="shared" si="361"/>
        <v>#DIV/0!</v>
      </c>
      <c r="ET156" s="220" t="e">
        <f t="shared" si="361"/>
        <v>#DIV/0!</v>
      </c>
      <c r="EU156" s="220" t="e">
        <f t="shared" si="361"/>
        <v>#DIV/0!</v>
      </c>
      <c r="EV156" s="220" t="e">
        <f t="shared" si="361"/>
        <v>#DIV/0!</v>
      </c>
      <c r="EW156" s="221" t="e">
        <f>SUM(EK156:EV156)</f>
        <v>#DIV/0!</v>
      </c>
      <c r="EX156" s="123" t="e">
        <f t="shared" si="321"/>
        <v>#DIV/0!</v>
      </c>
      <c r="FC156" s="210"/>
      <c r="FD156" s="210"/>
      <c r="FE156" s="210"/>
      <c r="FF156" s="210"/>
      <c r="FG156" s="210"/>
      <c r="FH156" s="210"/>
      <c r="FI156" s="210"/>
      <c r="FJ156" s="210"/>
      <c r="FK156" s="210"/>
      <c r="FL156" s="210"/>
      <c r="FM156" s="210"/>
      <c r="FO156" s="124"/>
    </row>
    <row r="157" spans="139:173" ht="14.4" customHeight="1" x14ac:dyDescent="0.3">
      <c r="EJ157" s="219"/>
      <c r="EK157" s="220"/>
      <c r="EL157" s="220"/>
      <c r="EM157" s="220"/>
      <c r="EN157" s="220"/>
      <c r="EO157" s="220"/>
      <c r="EP157" s="220"/>
      <c r="EQ157" s="220"/>
      <c r="ER157" s="220"/>
      <c r="ES157" s="220"/>
      <c r="ET157" s="220"/>
      <c r="EU157" s="220"/>
      <c r="EV157" s="220"/>
      <c r="EW157" s="221"/>
      <c r="EX157" s="222"/>
      <c r="FC157" s="210"/>
      <c r="FD157" s="210"/>
      <c r="FE157" s="210"/>
      <c r="FF157" s="210"/>
      <c r="FG157" s="210"/>
      <c r="FH157" s="210"/>
      <c r="FI157" s="210"/>
      <c r="FJ157" s="210"/>
      <c r="FK157" s="210"/>
      <c r="FL157" s="210"/>
      <c r="FM157" s="210"/>
      <c r="FO157" s="124"/>
    </row>
    <row r="158" spans="139:173" ht="14.4" customHeight="1" x14ac:dyDescent="0.3">
      <c r="EJ158" s="216" t="s">
        <v>144</v>
      </c>
      <c r="EK158" s="293">
        <f t="shared" ref="EK158:EV158" si="362">+EK333/EK$376</f>
        <v>0</v>
      </c>
      <c r="EL158" s="293">
        <f t="shared" si="362"/>
        <v>0</v>
      </c>
      <c r="EM158" s="293">
        <f t="shared" si="362"/>
        <v>0</v>
      </c>
      <c r="EN158" s="293">
        <f t="shared" si="362"/>
        <v>0</v>
      </c>
      <c r="EO158" s="293">
        <f t="shared" si="362"/>
        <v>0</v>
      </c>
      <c r="EP158" s="293">
        <f t="shared" si="362"/>
        <v>0</v>
      </c>
      <c r="EQ158" s="293">
        <f t="shared" si="362"/>
        <v>0</v>
      </c>
      <c r="ER158" s="293">
        <f t="shared" si="362"/>
        <v>0</v>
      </c>
      <c r="ES158" s="293">
        <f t="shared" si="362"/>
        <v>0</v>
      </c>
      <c r="ET158" s="293">
        <f t="shared" si="362"/>
        <v>0</v>
      </c>
      <c r="EU158" s="293">
        <f t="shared" si="362"/>
        <v>0</v>
      </c>
      <c r="EV158" s="293">
        <f t="shared" si="362"/>
        <v>0</v>
      </c>
      <c r="EW158" s="221">
        <f t="shared" ref="EW158:EW162" si="363">SUM(EK158:EV158)</f>
        <v>0</v>
      </c>
      <c r="EX158" s="123" t="e">
        <f t="shared" si="321"/>
        <v>#DIV/0!</v>
      </c>
      <c r="FC158" s="210"/>
      <c r="FD158" s="210"/>
      <c r="FE158" s="210"/>
      <c r="FF158" s="210"/>
      <c r="FG158" s="210"/>
      <c r="FH158" s="210"/>
      <c r="FI158" s="210"/>
      <c r="FJ158" s="210"/>
      <c r="FK158" s="210"/>
      <c r="FL158" s="210"/>
      <c r="FM158" s="210"/>
      <c r="FO158" s="124"/>
    </row>
    <row r="159" spans="139:173" ht="14.4" customHeight="1" x14ac:dyDescent="0.3">
      <c r="EJ159" s="219"/>
      <c r="EK159" s="220"/>
      <c r="EL159" s="220"/>
      <c r="EM159" s="220"/>
      <c r="EN159" s="220"/>
      <c r="EO159" s="220"/>
      <c r="EP159" s="220"/>
      <c r="EQ159" s="220"/>
      <c r="ER159" s="220"/>
      <c r="ES159" s="220"/>
      <c r="ET159" s="220"/>
      <c r="EU159" s="220"/>
      <c r="EV159" s="220"/>
      <c r="EW159" s="221"/>
      <c r="EX159" s="222"/>
      <c r="FC159" s="210"/>
      <c r="FD159" s="210"/>
      <c r="FE159" s="210"/>
      <c r="FF159" s="210"/>
      <c r="FG159" s="210"/>
      <c r="FH159" s="210"/>
      <c r="FI159" s="210"/>
      <c r="FJ159" s="210"/>
      <c r="FK159" s="210"/>
      <c r="FL159" s="210"/>
      <c r="FM159" s="210"/>
      <c r="FO159" s="124"/>
      <c r="FQ159" s="220"/>
    </row>
    <row r="160" spans="139:173" ht="14.4" customHeight="1" x14ac:dyDescent="0.3">
      <c r="EJ160" s="216" t="s">
        <v>150</v>
      </c>
      <c r="EK160" s="217" t="e">
        <f>+EK156-EK158</f>
        <v>#DIV/0!</v>
      </c>
      <c r="EL160" s="217" t="e">
        <f t="shared" ref="EL160:EV160" si="364">+EL156-EL158</f>
        <v>#DIV/0!</v>
      </c>
      <c r="EM160" s="217" t="e">
        <f t="shared" si="364"/>
        <v>#DIV/0!</v>
      </c>
      <c r="EN160" s="217" t="e">
        <f t="shared" si="364"/>
        <v>#DIV/0!</v>
      </c>
      <c r="EO160" s="217" t="e">
        <f t="shared" si="364"/>
        <v>#DIV/0!</v>
      </c>
      <c r="EP160" s="217" t="e">
        <f t="shared" si="364"/>
        <v>#DIV/0!</v>
      </c>
      <c r="EQ160" s="217" t="e">
        <f t="shared" si="364"/>
        <v>#DIV/0!</v>
      </c>
      <c r="ER160" s="217" t="e">
        <f t="shared" si="364"/>
        <v>#DIV/0!</v>
      </c>
      <c r="ES160" s="217" t="e">
        <f t="shared" si="364"/>
        <v>#DIV/0!</v>
      </c>
      <c r="ET160" s="217" t="e">
        <f t="shared" si="364"/>
        <v>#DIV/0!</v>
      </c>
      <c r="EU160" s="217" t="e">
        <f t="shared" si="364"/>
        <v>#DIV/0!</v>
      </c>
      <c r="EV160" s="217" t="e">
        <f t="shared" si="364"/>
        <v>#DIV/0!</v>
      </c>
      <c r="EW160" s="218" t="e">
        <f t="shared" si="363"/>
        <v>#DIV/0!</v>
      </c>
      <c r="EX160" s="123" t="e">
        <f t="shared" si="321"/>
        <v>#DIV/0!</v>
      </c>
      <c r="FC160" s="210"/>
      <c r="FD160" s="210"/>
      <c r="FE160" s="210"/>
      <c r="FF160" s="210"/>
      <c r="FG160" s="210"/>
      <c r="FH160" s="210"/>
      <c r="FI160" s="210"/>
      <c r="FJ160" s="210"/>
      <c r="FK160" s="210"/>
      <c r="FL160" s="210"/>
      <c r="FM160" s="210"/>
      <c r="FO160" s="124"/>
    </row>
    <row r="161" spans="139:171" ht="14.4" customHeight="1" x14ac:dyDescent="0.3">
      <c r="EJ161" s="219"/>
      <c r="EK161" s="220"/>
      <c r="EL161" s="220"/>
      <c r="EM161" s="220"/>
      <c r="EN161" s="220"/>
      <c r="EO161" s="220"/>
      <c r="EP161" s="220"/>
      <c r="EQ161" s="220"/>
      <c r="ER161" s="220"/>
      <c r="ES161" s="220"/>
      <c r="ET161" s="220"/>
      <c r="EU161" s="220"/>
      <c r="EV161" s="220"/>
      <c r="EW161" s="221"/>
      <c r="EX161" s="222"/>
      <c r="FC161" s="210"/>
      <c r="FD161" s="210"/>
      <c r="FE161" s="210"/>
      <c r="FF161" s="210"/>
      <c r="FG161" s="210"/>
      <c r="FH161" s="210"/>
      <c r="FI161" s="210"/>
      <c r="FJ161" s="210"/>
      <c r="FK161" s="210"/>
      <c r="FL161" s="210"/>
      <c r="FM161" s="210"/>
      <c r="FO161" s="124"/>
    </row>
    <row r="162" spans="139:171" ht="14.4" customHeight="1" x14ac:dyDescent="0.3">
      <c r="EJ162" s="216" t="s">
        <v>528</v>
      </c>
      <c r="EK162" s="224">
        <v>0</v>
      </c>
      <c r="EL162" s="224">
        <v>0</v>
      </c>
      <c r="EM162" s="224">
        <v>0</v>
      </c>
      <c r="EN162" s="224">
        <v>0</v>
      </c>
      <c r="EO162" s="224">
        <v>0</v>
      </c>
      <c r="EP162" s="224">
        <v>0</v>
      </c>
      <c r="EQ162" s="224">
        <v>0</v>
      </c>
      <c r="ER162" s="224">
        <v>0</v>
      </c>
      <c r="ES162" s="224">
        <v>0</v>
      </c>
      <c r="ET162" s="224">
        <v>0</v>
      </c>
      <c r="EU162" s="224">
        <v>0</v>
      </c>
      <c r="EV162" s="224">
        <v>0</v>
      </c>
      <c r="EW162" s="221">
        <f t="shared" si="363"/>
        <v>0</v>
      </c>
      <c r="EX162" s="123" t="e">
        <f t="shared" si="321"/>
        <v>#DIV/0!</v>
      </c>
      <c r="FC162" s="210"/>
      <c r="FD162" s="210"/>
      <c r="FE162" s="210"/>
      <c r="FF162" s="210"/>
      <c r="FG162" s="210"/>
      <c r="FH162" s="210"/>
      <c r="FI162" s="210"/>
      <c r="FJ162" s="210"/>
      <c r="FK162" s="210"/>
      <c r="FL162" s="210"/>
      <c r="FM162" s="210"/>
      <c r="FO162" s="124"/>
    </row>
    <row r="163" spans="139:171" ht="14.4" customHeight="1" x14ac:dyDescent="0.3">
      <c r="EJ163" s="219"/>
      <c r="EK163" s="220"/>
      <c r="EL163" s="220"/>
      <c r="EM163" s="220"/>
      <c r="EN163" s="220"/>
      <c r="EO163" s="220"/>
      <c r="EP163" s="220"/>
      <c r="EQ163" s="220"/>
      <c r="ER163" s="220"/>
      <c r="ES163" s="220"/>
      <c r="ET163" s="220"/>
      <c r="EU163" s="220"/>
      <c r="EV163" s="220"/>
      <c r="EW163" s="221"/>
      <c r="EX163" s="222"/>
      <c r="FC163" s="210"/>
      <c r="FD163" s="210"/>
      <c r="FE163" s="210"/>
      <c r="FF163" s="210"/>
      <c r="FG163" s="210"/>
      <c r="FH163" s="210"/>
      <c r="FI163" s="210"/>
      <c r="FJ163" s="210"/>
      <c r="FK163" s="210"/>
      <c r="FL163" s="210"/>
      <c r="FM163" s="210"/>
      <c r="FO163" s="124"/>
    </row>
    <row r="164" spans="139:171" ht="14.4" customHeight="1" x14ac:dyDescent="0.3">
      <c r="EJ164" s="216" t="s">
        <v>160</v>
      </c>
      <c r="EK164" s="217" t="e">
        <f>+EK160-EK162</f>
        <v>#DIV/0!</v>
      </c>
      <c r="EL164" s="217" t="e">
        <f t="shared" ref="EL164:EV164" si="365">+EL160-EL162</f>
        <v>#DIV/0!</v>
      </c>
      <c r="EM164" s="217" t="e">
        <f t="shared" si="365"/>
        <v>#DIV/0!</v>
      </c>
      <c r="EN164" s="217" t="e">
        <f t="shared" si="365"/>
        <v>#DIV/0!</v>
      </c>
      <c r="EO164" s="217" t="e">
        <f t="shared" si="365"/>
        <v>#DIV/0!</v>
      </c>
      <c r="EP164" s="217" t="e">
        <f t="shared" si="365"/>
        <v>#DIV/0!</v>
      </c>
      <c r="EQ164" s="217" t="e">
        <f t="shared" si="365"/>
        <v>#DIV/0!</v>
      </c>
      <c r="ER164" s="217" t="e">
        <f t="shared" si="365"/>
        <v>#DIV/0!</v>
      </c>
      <c r="ES164" s="217" t="e">
        <f t="shared" si="365"/>
        <v>#DIV/0!</v>
      </c>
      <c r="ET164" s="217" t="e">
        <f t="shared" si="365"/>
        <v>#DIV/0!</v>
      </c>
      <c r="EU164" s="217" t="e">
        <f t="shared" si="365"/>
        <v>#DIV/0!</v>
      </c>
      <c r="EV164" s="217" t="e">
        <f t="shared" si="365"/>
        <v>#DIV/0!</v>
      </c>
      <c r="EW164" s="218" t="e">
        <f t="shared" ref="EW164" si="366">SUM(EK164:EV164)</f>
        <v>#DIV/0!</v>
      </c>
      <c r="EX164" s="123" t="e">
        <f t="shared" si="321"/>
        <v>#DIV/0!</v>
      </c>
      <c r="FC164" s="210"/>
      <c r="FD164" s="210"/>
      <c r="FE164" s="210"/>
      <c r="FF164" s="210"/>
      <c r="FG164" s="210"/>
      <c r="FH164" s="210"/>
      <c r="FI164" s="210"/>
      <c r="FJ164" s="210"/>
      <c r="FK164" s="210"/>
      <c r="FL164" s="210"/>
      <c r="FM164" s="210"/>
      <c r="FO164" s="124"/>
    </row>
    <row r="165" spans="139:171" ht="14.4" customHeight="1" x14ac:dyDescent="0.3">
      <c r="EI165" s="97" t="s">
        <v>529</v>
      </c>
      <c r="EJ165" s="219"/>
      <c r="EK165" s="220"/>
      <c r="EL165" s="220"/>
      <c r="EM165" s="220"/>
      <c r="EN165" s="220"/>
      <c r="EO165" s="220"/>
      <c r="EP165" s="220"/>
      <c r="EQ165" s="220"/>
      <c r="ER165" s="220"/>
      <c r="ES165" s="220"/>
      <c r="ET165" s="220"/>
      <c r="EU165" s="220"/>
      <c r="EV165" s="220"/>
      <c r="EW165" s="220"/>
      <c r="EX165" s="220"/>
      <c r="FC165" s="210"/>
      <c r="FD165" s="210"/>
      <c r="FE165" s="210"/>
      <c r="FF165" s="210"/>
      <c r="FG165" s="210"/>
      <c r="FH165" s="210"/>
      <c r="FI165" s="210"/>
      <c r="FJ165" s="210"/>
      <c r="FK165" s="210"/>
      <c r="FL165" s="210"/>
      <c r="FM165" s="210"/>
      <c r="FO165" s="124"/>
    </row>
    <row r="166" spans="139:171" ht="14.4" customHeight="1" x14ac:dyDescent="0.3">
      <c r="EI166" s="97" t="s">
        <v>530</v>
      </c>
      <c r="EK166" s="220"/>
      <c r="EL166" s="220"/>
      <c r="EM166" s="220"/>
      <c r="EN166" s="220"/>
      <c r="EO166" s="220"/>
      <c r="EP166" s="220"/>
      <c r="EQ166" s="220"/>
      <c r="ER166" s="220"/>
      <c r="ES166" s="220"/>
      <c r="ET166" s="220"/>
      <c r="EU166" s="220"/>
      <c r="EV166" s="220"/>
      <c r="EW166" s="220"/>
      <c r="EX166" s="220"/>
      <c r="FC166" s="210"/>
      <c r="FD166" s="210"/>
      <c r="FE166" s="210"/>
      <c r="FF166" s="210"/>
      <c r="FG166" s="210"/>
      <c r="FH166" s="210"/>
      <c r="FI166" s="210"/>
      <c r="FJ166" s="210"/>
      <c r="FK166" s="210"/>
      <c r="FL166" s="210"/>
      <c r="FM166" s="210"/>
      <c r="FO166" s="124"/>
    </row>
    <row r="167" spans="139:171" ht="14.4" customHeight="1" x14ac:dyDescent="0.3">
      <c r="EI167" s="97" t="s">
        <v>531</v>
      </c>
      <c r="EJ167" s="216" t="s">
        <v>169</v>
      </c>
      <c r="EK167" s="185">
        <f>+EK168</f>
        <v>-1.6666666666666666E-2</v>
      </c>
      <c r="EL167" s="185">
        <f t="shared" ref="EL167:EV167" si="367">+EL168</f>
        <v>-1.6666666666666666E-2</v>
      </c>
      <c r="EM167" s="185">
        <f t="shared" si="367"/>
        <v>-1.6666666666666666E-2</v>
      </c>
      <c r="EN167" s="185">
        <f t="shared" si="367"/>
        <v>-1.6666666666666666E-2</v>
      </c>
      <c r="EO167" s="185">
        <f t="shared" si="367"/>
        <v>-1.6666666666666666E-2</v>
      </c>
      <c r="EP167" s="185">
        <f t="shared" si="367"/>
        <v>-1.6666666666666666E-2</v>
      </c>
      <c r="EQ167" s="185">
        <f t="shared" si="367"/>
        <v>-1.6666666666666666E-2</v>
      </c>
      <c r="ER167" s="185">
        <f t="shared" si="367"/>
        <v>-1.6666666666666666E-2</v>
      </c>
      <c r="ES167" s="185">
        <f t="shared" si="367"/>
        <v>-1.6666666666666666E-2</v>
      </c>
      <c r="ET167" s="185">
        <f t="shared" si="367"/>
        <v>-1.6666666666666666E-2</v>
      </c>
      <c r="EU167" s="185">
        <f t="shared" si="367"/>
        <v>-1.6666666666666666E-2</v>
      </c>
      <c r="EV167" s="185">
        <f t="shared" si="367"/>
        <v>-1.6666666666666666E-2</v>
      </c>
      <c r="EW167" s="171">
        <f t="shared" si="329"/>
        <v>-0.19999999999999998</v>
      </c>
      <c r="EX167" s="123" t="e">
        <f t="shared" ref="EX167:EX177" si="368">EW167/$EW$6</f>
        <v>#DIV/0!</v>
      </c>
      <c r="FC167" s="210"/>
      <c r="FD167" s="210"/>
      <c r="FE167" s="210"/>
      <c r="FF167" s="210"/>
      <c r="FG167" s="210"/>
      <c r="FH167" s="210"/>
      <c r="FI167" s="210"/>
      <c r="FJ167" s="210"/>
      <c r="FK167" s="210"/>
      <c r="FL167" s="210"/>
      <c r="FM167" s="210"/>
      <c r="FO167" s="124"/>
    </row>
    <row r="168" spans="139:171" ht="14.4" customHeight="1" x14ac:dyDescent="0.3">
      <c r="EI168" s="97" t="s">
        <v>532</v>
      </c>
      <c r="EJ168" s="301" t="s">
        <v>533</v>
      </c>
      <c r="EK168" s="224">
        <f>SUM(EK169:EK175)</f>
        <v>-1.6666666666666666E-2</v>
      </c>
      <c r="EL168" s="224">
        <f t="shared" ref="EL168:EV168" si="369">SUM(EL169:EL175)</f>
        <v>-1.6666666666666666E-2</v>
      </c>
      <c r="EM168" s="224">
        <f t="shared" si="369"/>
        <v>-1.6666666666666666E-2</v>
      </c>
      <c r="EN168" s="224">
        <f t="shared" si="369"/>
        <v>-1.6666666666666666E-2</v>
      </c>
      <c r="EO168" s="224">
        <f t="shared" si="369"/>
        <v>-1.6666666666666666E-2</v>
      </c>
      <c r="EP168" s="224">
        <f t="shared" si="369"/>
        <v>-1.6666666666666666E-2</v>
      </c>
      <c r="EQ168" s="224">
        <f t="shared" si="369"/>
        <v>-1.6666666666666666E-2</v>
      </c>
      <c r="ER168" s="224">
        <f t="shared" si="369"/>
        <v>-1.6666666666666666E-2</v>
      </c>
      <c r="ES168" s="224">
        <f t="shared" si="369"/>
        <v>-1.6666666666666666E-2</v>
      </c>
      <c r="ET168" s="224">
        <f t="shared" si="369"/>
        <v>-1.6666666666666666E-2</v>
      </c>
      <c r="EU168" s="224">
        <f t="shared" si="369"/>
        <v>-1.6666666666666666E-2</v>
      </c>
      <c r="EV168" s="224">
        <f t="shared" si="369"/>
        <v>-1.6666666666666666E-2</v>
      </c>
      <c r="EW168" s="171">
        <f t="shared" si="329"/>
        <v>-0.19999999999999998</v>
      </c>
      <c r="EX168" s="123" t="e">
        <f t="shared" si="368"/>
        <v>#DIV/0!</v>
      </c>
      <c r="FC168" s="210"/>
      <c r="FD168" s="210"/>
      <c r="FE168" s="210"/>
      <c r="FF168" s="210"/>
      <c r="FG168" s="210"/>
      <c r="FH168" s="210"/>
      <c r="FI168" s="210"/>
      <c r="FJ168" s="210"/>
      <c r="FK168" s="210"/>
      <c r="FL168" s="210"/>
      <c r="FM168" s="210"/>
      <c r="FO168" s="124"/>
    </row>
    <row r="169" spans="139:171" ht="14.4" customHeight="1" x14ac:dyDescent="0.3">
      <c r="EI169" s="97" t="s">
        <v>534</v>
      </c>
      <c r="EJ169" s="97" t="s">
        <v>535</v>
      </c>
      <c r="EK169" s="220">
        <f>$GP$10</f>
        <v>0</v>
      </c>
      <c r="EL169" s="220">
        <f t="shared" ref="EL169:EV169" si="370">$GP$10</f>
        <v>0</v>
      </c>
      <c r="EM169" s="220">
        <f t="shared" si="370"/>
        <v>0</v>
      </c>
      <c r="EN169" s="220">
        <f t="shared" si="370"/>
        <v>0</v>
      </c>
      <c r="EO169" s="220">
        <f t="shared" si="370"/>
        <v>0</v>
      </c>
      <c r="EP169" s="220">
        <f t="shared" si="370"/>
        <v>0</v>
      </c>
      <c r="EQ169" s="220">
        <f t="shared" si="370"/>
        <v>0</v>
      </c>
      <c r="ER169" s="220">
        <f t="shared" si="370"/>
        <v>0</v>
      </c>
      <c r="ES169" s="220">
        <f t="shared" si="370"/>
        <v>0</v>
      </c>
      <c r="ET169" s="220">
        <f t="shared" si="370"/>
        <v>0</v>
      </c>
      <c r="EU169" s="220">
        <f t="shared" si="370"/>
        <v>0</v>
      </c>
      <c r="EV169" s="220">
        <f t="shared" si="370"/>
        <v>0</v>
      </c>
      <c r="EW169" s="221">
        <f t="shared" si="329"/>
        <v>0</v>
      </c>
      <c r="EX169" s="123" t="e">
        <f t="shared" si="368"/>
        <v>#DIV/0!</v>
      </c>
      <c r="FC169" s="210"/>
      <c r="FD169" s="210"/>
      <c r="FE169" s="210"/>
      <c r="FF169" s="210"/>
      <c r="FG169" s="210"/>
      <c r="FH169" s="210"/>
      <c r="FI169" s="210"/>
      <c r="FJ169" s="210"/>
      <c r="FK169" s="210"/>
      <c r="FL169" s="210"/>
      <c r="FM169" s="210"/>
      <c r="FO169" s="124"/>
    </row>
    <row r="170" spans="139:171" ht="14.4" customHeight="1" x14ac:dyDescent="0.3">
      <c r="EI170" s="97" t="s">
        <v>536</v>
      </c>
      <c r="EJ170" s="97" t="s">
        <v>537</v>
      </c>
      <c r="EK170" s="220">
        <v>0</v>
      </c>
      <c r="EL170" s="220">
        <v>0</v>
      </c>
      <c r="EM170" s="220">
        <v>0</v>
      </c>
      <c r="EN170" s="220">
        <v>0</v>
      </c>
      <c r="EO170" s="220">
        <v>0</v>
      </c>
      <c r="EP170" s="220">
        <v>0</v>
      </c>
      <c r="EQ170" s="220">
        <v>0</v>
      </c>
      <c r="ER170" s="220">
        <v>0</v>
      </c>
      <c r="ES170" s="220">
        <v>0</v>
      </c>
      <c r="ET170" s="220">
        <v>0</v>
      </c>
      <c r="EU170" s="220">
        <v>0</v>
      </c>
      <c r="EV170" s="220">
        <v>0</v>
      </c>
      <c r="EW170" s="221">
        <f t="shared" si="329"/>
        <v>0</v>
      </c>
      <c r="EX170" s="123" t="e">
        <f t="shared" si="368"/>
        <v>#DIV/0!</v>
      </c>
      <c r="FC170" s="210"/>
      <c r="FD170" s="210"/>
      <c r="FE170" s="210"/>
      <c r="FF170" s="210"/>
      <c r="FG170" s="210"/>
      <c r="FH170" s="210"/>
      <c r="FI170" s="210"/>
      <c r="FJ170" s="210"/>
      <c r="FK170" s="210"/>
      <c r="FL170" s="210"/>
      <c r="FM170" s="210"/>
      <c r="FO170" s="124"/>
    </row>
    <row r="171" spans="139:171" ht="14.4" customHeight="1" x14ac:dyDescent="0.3">
      <c r="EI171" s="97" t="s">
        <v>538</v>
      </c>
      <c r="EJ171" s="97" t="s">
        <v>539</v>
      </c>
      <c r="EK171" s="220">
        <v>0</v>
      </c>
      <c r="EL171" s="220">
        <v>0</v>
      </c>
      <c r="EM171" s="220">
        <v>0</v>
      </c>
      <c r="EN171" s="220">
        <v>0</v>
      </c>
      <c r="EO171" s="220">
        <v>0</v>
      </c>
      <c r="EP171" s="220">
        <v>0</v>
      </c>
      <c r="EQ171" s="220">
        <v>0</v>
      </c>
      <c r="ER171" s="220">
        <v>0</v>
      </c>
      <c r="ES171" s="220">
        <v>0</v>
      </c>
      <c r="ET171" s="220">
        <v>0</v>
      </c>
      <c r="EU171" s="220">
        <v>0</v>
      </c>
      <c r="EV171" s="220">
        <v>0</v>
      </c>
      <c r="EW171" s="221">
        <f t="shared" si="329"/>
        <v>0</v>
      </c>
      <c r="EX171" s="123" t="e">
        <f t="shared" si="368"/>
        <v>#DIV/0!</v>
      </c>
      <c r="FC171" s="210"/>
      <c r="FD171" s="210"/>
      <c r="FE171" s="210"/>
      <c r="FF171" s="210"/>
      <c r="FG171" s="210"/>
      <c r="FH171" s="210"/>
      <c r="FI171" s="210"/>
      <c r="FJ171" s="210"/>
      <c r="FK171" s="210"/>
      <c r="FL171" s="210"/>
      <c r="FM171" s="210"/>
      <c r="FO171" s="124"/>
    </row>
    <row r="172" spans="139:171" ht="14.4" customHeight="1" x14ac:dyDescent="0.3">
      <c r="EI172" s="97" t="s">
        <v>540</v>
      </c>
      <c r="EJ172" s="97" t="s">
        <v>541</v>
      </c>
      <c r="EK172" s="220">
        <v>0</v>
      </c>
      <c r="EL172" s="220">
        <v>0</v>
      </c>
      <c r="EM172" s="220">
        <v>0</v>
      </c>
      <c r="EN172" s="220">
        <v>0</v>
      </c>
      <c r="EO172" s="220">
        <v>0</v>
      </c>
      <c r="EP172" s="220">
        <v>0</v>
      </c>
      <c r="EQ172" s="220">
        <v>0</v>
      </c>
      <c r="ER172" s="220">
        <v>0</v>
      </c>
      <c r="ES172" s="220">
        <v>0</v>
      </c>
      <c r="ET172" s="220">
        <v>0</v>
      </c>
      <c r="EU172" s="220">
        <v>0</v>
      </c>
      <c r="EV172" s="220">
        <v>0</v>
      </c>
      <c r="EW172" s="221">
        <f t="shared" si="329"/>
        <v>0</v>
      </c>
      <c r="EX172" s="123" t="e">
        <f t="shared" si="368"/>
        <v>#DIV/0!</v>
      </c>
      <c r="FC172" s="210"/>
      <c r="FD172" s="210"/>
      <c r="FE172" s="210"/>
      <c r="FF172" s="210"/>
      <c r="FG172" s="210"/>
      <c r="FH172" s="210"/>
      <c r="FI172" s="210"/>
      <c r="FJ172" s="210"/>
      <c r="FK172" s="210"/>
      <c r="FL172" s="210"/>
      <c r="FM172" s="210"/>
      <c r="FO172" s="124"/>
    </row>
    <row r="173" spans="139:171" ht="14.4" customHeight="1" x14ac:dyDescent="0.3">
      <c r="EI173" s="97" t="s">
        <v>542</v>
      </c>
      <c r="EJ173" s="97" t="s">
        <v>543</v>
      </c>
      <c r="EK173" s="220">
        <v>0</v>
      </c>
      <c r="EL173" s="220">
        <v>0</v>
      </c>
      <c r="EM173" s="220">
        <v>0</v>
      </c>
      <c r="EN173" s="220">
        <v>0</v>
      </c>
      <c r="EO173" s="220">
        <v>0</v>
      </c>
      <c r="EP173" s="220">
        <v>0</v>
      </c>
      <c r="EQ173" s="220">
        <v>0</v>
      </c>
      <c r="ER173" s="220">
        <v>0</v>
      </c>
      <c r="ES173" s="220">
        <v>0</v>
      </c>
      <c r="ET173" s="220">
        <v>0</v>
      </c>
      <c r="EU173" s="220">
        <v>0</v>
      </c>
      <c r="EV173" s="220">
        <v>0</v>
      </c>
      <c r="EW173" s="221">
        <f t="shared" si="329"/>
        <v>0</v>
      </c>
      <c r="EX173" s="123" t="e">
        <f t="shared" si="368"/>
        <v>#DIV/0!</v>
      </c>
      <c r="FC173" s="210"/>
      <c r="FD173" s="210"/>
      <c r="FE173" s="210"/>
      <c r="FF173" s="210"/>
      <c r="FG173" s="210"/>
      <c r="FH173" s="210"/>
      <c r="FI173" s="210"/>
      <c r="FJ173" s="210"/>
      <c r="FK173" s="210"/>
      <c r="FL173" s="210"/>
      <c r="FM173" s="210"/>
      <c r="FO173" s="124"/>
    </row>
    <row r="174" spans="139:171" ht="14.4" customHeight="1" x14ac:dyDescent="0.3">
      <c r="EJ174" s="97" t="s">
        <v>544</v>
      </c>
      <c r="EK174" s="220">
        <f>$GP$25</f>
        <v>0</v>
      </c>
      <c r="EL174" s="220">
        <f t="shared" ref="EL174:EV174" si="371">$GP$25</f>
        <v>0</v>
      </c>
      <c r="EM174" s="220">
        <f t="shared" si="371"/>
        <v>0</v>
      </c>
      <c r="EN174" s="220">
        <f t="shared" si="371"/>
        <v>0</v>
      </c>
      <c r="EO174" s="220">
        <f t="shared" si="371"/>
        <v>0</v>
      </c>
      <c r="EP174" s="220">
        <f t="shared" si="371"/>
        <v>0</v>
      </c>
      <c r="EQ174" s="220">
        <f t="shared" si="371"/>
        <v>0</v>
      </c>
      <c r="ER174" s="220">
        <f t="shared" si="371"/>
        <v>0</v>
      </c>
      <c r="ES174" s="220">
        <f t="shared" si="371"/>
        <v>0</v>
      </c>
      <c r="ET174" s="220">
        <f t="shared" si="371"/>
        <v>0</v>
      </c>
      <c r="EU174" s="220">
        <f t="shared" si="371"/>
        <v>0</v>
      </c>
      <c r="EV174" s="220">
        <f t="shared" si="371"/>
        <v>0</v>
      </c>
      <c r="EW174" s="221">
        <f t="shared" si="329"/>
        <v>0</v>
      </c>
      <c r="EX174" s="123" t="e">
        <f t="shared" si="368"/>
        <v>#DIV/0!</v>
      </c>
      <c r="FC174" s="210"/>
      <c r="FD174" s="210"/>
      <c r="FE174" s="210"/>
      <c r="FF174" s="210"/>
      <c r="FG174" s="210"/>
      <c r="FH174" s="210"/>
      <c r="FI174" s="210"/>
      <c r="FJ174" s="210"/>
      <c r="FK174" s="210"/>
      <c r="FL174" s="210"/>
      <c r="FM174" s="210"/>
      <c r="FO174" s="124"/>
    </row>
    <row r="175" spans="139:171" ht="14.4" customHeight="1" x14ac:dyDescent="0.3">
      <c r="EJ175" s="97" t="s">
        <v>545</v>
      </c>
      <c r="EK175" s="220">
        <f>$GP$18</f>
        <v>-1.6666666666666666E-2</v>
      </c>
      <c r="EL175" s="220">
        <f t="shared" ref="EL175:EV175" si="372">$GP$18</f>
        <v>-1.6666666666666666E-2</v>
      </c>
      <c r="EM175" s="220">
        <f t="shared" si="372"/>
        <v>-1.6666666666666666E-2</v>
      </c>
      <c r="EN175" s="220">
        <f t="shared" si="372"/>
        <v>-1.6666666666666666E-2</v>
      </c>
      <c r="EO175" s="220">
        <f t="shared" si="372"/>
        <v>-1.6666666666666666E-2</v>
      </c>
      <c r="EP175" s="220">
        <f t="shared" si="372"/>
        <v>-1.6666666666666666E-2</v>
      </c>
      <c r="EQ175" s="220">
        <f t="shared" si="372"/>
        <v>-1.6666666666666666E-2</v>
      </c>
      <c r="ER175" s="220">
        <f t="shared" si="372"/>
        <v>-1.6666666666666666E-2</v>
      </c>
      <c r="ES175" s="220">
        <f t="shared" si="372"/>
        <v>-1.6666666666666666E-2</v>
      </c>
      <c r="ET175" s="220">
        <f t="shared" si="372"/>
        <v>-1.6666666666666666E-2</v>
      </c>
      <c r="EU175" s="220">
        <f t="shared" si="372"/>
        <v>-1.6666666666666666E-2</v>
      </c>
      <c r="EV175" s="220">
        <f t="shared" si="372"/>
        <v>-1.6666666666666666E-2</v>
      </c>
      <c r="EW175" s="221">
        <f t="shared" si="329"/>
        <v>-0.19999999999999998</v>
      </c>
      <c r="EX175" s="123" t="e">
        <f t="shared" si="368"/>
        <v>#DIV/0!</v>
      </c>
      <c r="FC175" s="210"/>
      <c r="FD175" s="210"/>
      <c r="FE175" s="210"/>
      <c r="FF175" s="210"/>
      <c r="FG175" s="210"/>
      <c r="FH175" s="210"/>
      <c r="FI175" s="210"/>
      <c r="FJ175" s="210"/>
      <c r="FK175" s="210"/>
      <c r="FL175" s="210"/>
      <c r="FM175" s="210"/>
      <c r="FO175" s="124"/>
    </row>
    <row r="176" spans="139:171" ht="14.4" customHeight="1" x14ac:dyDescent="0.3">
      <c r="EK176" s="220"/>
      <c r="EL176" s="220"/>
      <c r="EM176" s="220"/>
      <c r="EN176" s="220"/>
      <c r="EO176" s="220"/>
      <c r="EP176" s="220"/>
      <c r="EQ176" s="220"/>
      <c r="ER176" s="220"/>
      <c r="ES176" s="220"/>
      <c r="ET176" s="220"/>
      <c r="EU176" s="220"/>
      <c r="EV176" s="220"/>
      <c r="EW176" s="221"/>
      <c r="EX176" s="123" t="e">
        <f t="shared" si="368"/>
        <v>#DIV/0!</v>
      </c>
      <c r="FC176" s="210"/>
      <c r="FD176" s="210"/>
      <c r="FE176" s="210"/>
      <c r="FF176" s="210"/>
      <c r="FG176" s="210"/>
      <c r="FH176" s="210"/>
      <c r="FI176" s="210"/>
      <c r="FJ176" s="210"/>
      <c r="FK176" s="210"/>
      <c r="FL176" s="210"/>
      <c r="FM176" s="210"/>
      <c r="FO176" s="124"/>
    </row>
    <row r="177" spans="139:174" ht="14.4" customHeight="1" x14ac:dyDescent="0.3">
      <c r="EJ177" s="216" t="s">
        <v>180</v>
      </c>
      <c r="EK177" s="224" t="e">
        <f t="shared" ref="EK177:EV177" si="373">MAX(EK8*1%,(EK164-EK167)*30%)</f>
        <v>#DIV/0!</v>
      </c>
      <c r="EL177" s="224" t="e">
        <f t="shared" si="373"/>
        <v>#DIV/0!</v>
      </c>
      <c r="EM177" s="224" t="e">
        <f t="shared" si="373"/>
        <v>#DIV/0!</v>
      </c>
      <c r="EN177" s="224" t="e">
        <f t="shared" si="373"/>
        <v>#DIV/0!</v>
      </c>
      <c r="EO177" s="224" t="e">
        <f t="shared" si="373"/>
        <v>#DIV/0!</v>
      </c>
      <c r="EP177" s="224" t="e">
        <f t="shared" si="373"/>
        <v>#DIV/0!</v>
      </c>
      <c r="EQ177" s="224" t="e">
        <f t="shared" si="373"/>
        <v>#DIV/0!</v>
      </c>
      <c r="ER177" s="224" t="e">
        <f t="shared" si="373"/>
        <v>#DIV/0!</v>
      </c>
      <c r="ES177" s="224" t="e">
        <f t="shared" si="373"/>
        <v>#DIV/0!</v>
      </c>
      <c r="ET177" s="224" t="e">
        <f t="shared" si="373"/>
        <v>#DIV/0!</v>
      </c>
      <c r="EU177" s="224" t="e">
        <f t="shared" si="373"/>
        <v>#DIV/0!</v>
      </c>
      <c r="EV177" s="224" t="e">
        <f t="shared" si="373"/>
        <v>#DIV/0!</v>
      </c>
      <c r="EW177" s="218" t="e">
        <f>SUM(EK177:EV177)</f>
        <v>#DIV/0!</v>
      </c>
      <c r="EX177" s="123" t="e">
        <f t="shared" si="368"/>
        <v>#DIV/0!</v>
      </c>
      <c r="FC177" s="210"/>
      <c r="FD177" s="210"/>
      <c r="FE177" s="210"/>
      <c r="FF177" s="210"/>
      <c r="FG177" s="210"/>
      <c r="FH177" s="210"/>
      <c r="FI177" s="210"/>
      <c r="FJ177" s="210"/>
      <c r="FK177" s="210"/>
      <c r="FL177" s="210"/>
      <c r="FM177" s="210"/>
      <c r="FO177" s="124"/>
    </row>
    <row r="178" spans="139:174" ht="14.4" customHeight="1" x14ac:dyDescent="0.3">
      <c r="EJ178" s="220"/>
      <c r="EK178" s="220"/>
      <c r="EL178" s="220"/>
      <c r="EM178" s="220"/>
      <c r="EN178" s="220"/>
      <c r="EO178" s="220"/>
      <c r="EP178" s="220"/>
      <c r="EQ178" s="220"/>
      <c r="ER178" s="220"/>
      <c r="ES178" s="220"/>
      <c r="ET178" s="220"/>
      <c r="EU178" s="220"/>
      <c r="EV178" s="220"/>
      <c r="EW178" s="220"/>
      <c r="EX178" s="220"/>
      <c r="FC178" s="210"/>
      <c r="FD178" s="210"/>
      <c r="FE178" s="210"/>
      <c r="FF178" s="210"/>
      <c r="FG178" s="210"/>
      <c r="FH178" s="210"/>
      <c r="FI178" s="210"/>
      <c r="FJ178" s="210"/>
      <c r="FK178" s="210"/>
      <c r="FL178" s="210"/>
      <c r="FM178" s="210"/>
      <c r="FO178" s="124"/>
    </row>
    <row r="179" spans="139:174" ht="14.4" customHeight="1" x14ac:dyDescent="0.3">
      <c r="EI179" s="302"/>
      <c r="EJ179" s="216" t="s">
        <v>187</v>
      </c>
      <c r="EK179" s="217" t="e">
        <f>EK164-EK167-EK177</f>
        <v>#DIV/0!</v>
      </c>
      <c r="EL179" s="217" t="e">
        <f t="shared" ref="EL179:EW179" si="374">EL164-EL167-EL177</f>
        <v>#DIV/0!</v>
      </c>
      <c r="EM179" s="217" t="e">
        <f t="shared" si="374"/>
        <v>#DIV/0!</v>
      </c>
      <c r="EN179" s="217" t="e">
        <f t="shared" si="374"/>
        <v>#DIV/0!</v>
      </c>
      <c r="EO179" s="217" t="e">
        <f t="shared" si="374"/>
        <v>#DIV/0!</v>
      </c>
      <c r="EP179" s="217" t="e">
        <f t="shared" si="374"/>
        <v>#DIV/0!</v>
      </c>
      <c r="EQ179" s="217" t="e">
        <f t="shared" si="374"/>
        <v>#DIV/0!</v>
      </c>
      <c r="ER179" s="217" t="e">
        <f t="shared" si="374"/>
        <v>#DIV/0!</v>
      </c>
      <c r="ES179" s="217" t="e">
        <f t="shared" si="374"/>
        <v>#DIV/0!</v>
      </c>
      <c r="ET179" s="217" t="e">
        <f t="shared" si="374"/>
        <v>#DIV/0!</v>
      </c>
      <c r="EU179" s="217" t="e">
        <f t="shared" si="374"/>
        <v>#DIV/0!</v>
      </c>
      <c r="EV179" s="217" t="e">
        <f t="shared" si="374"/>
        <v>#DIV/0!</v>
      </c>
      <c r="EW179" s="217" t="e">
        <f t="shared" si="374"/>
        <v>#DIV/0!</v>
      </c>
      <c r="EX179" s="123" t="e">
        <f t="shared" ref="EX179" si="375">EW179/$EW$6</f>
        <v>#DIV/0!</v>
      </c>
      <c r="EY179" s="303"/>
      <c r="FC179" s="210"/>
      <c r="FD179" s="210"/>
      <c r="FE179" s="210"/>
      <c r="FF179" s="210"/>
      <c r="FG179" s="210"/>
      <c r="FH179" s="210"/>
      <c r="FI179" s="210"/>
      <c r="FJ179" s="210"/>
      <c r="FK179" s="210"/>
      <c r="FL179" s="210"/>
      <c r="FM179" s="210"/>
      <c r="FO179" s="124"/>
    </row>
    <row r="180" spans="139:174" ht="14.4" customHeight="1" x14ac:dyDescent="0.3">
      <c r="EI180" s="304"/>
      <c r="EJ180" s="220"/>
      <c r="EK180" s="222"/>
      <c r="EL180" s="220"/>
      <c r="EM180" s="220"/>
      <c r="EN180" s="220"/>
      <c r="EO180" s="220"/>
      <c r="EP180" s="220"/>
      <c r="EQ180" s="220"/>
      <c r="ER180" s="220"/>
      <c r="ES180" s="220"/>
      <c r="ET180" s="220"/>
      <c r="EU180" s="220"/>
      <c r="EV180" s="305"/>
      <c r="EW180" s="305"/>
      <c r="EY180" s="303"/>
      <c r="FC180" s="210"/>
      <c r="FD180" s="210"/>
      <c r="FE180" s="210"/>
      <c r="FF180" s="210"/>
      <c r="FG180" s="210"/>
      <c r="FH180" s="210"/>
      <c r="FI180" s="210"/>
      <c r="FJ180" s="210"/>
      <c r="FK180" s="210"/>
      <c r="FL180" s="210"/>
      <c r="FM180" s="210"/>
      <c r="FO180" s="124"/>
    </row>
    <row r="181" spans="139:174" ht="14.4" customHeight="1" x14ac:dyDescent="0.3">
      <c r="EI181" s="304"/>
      <c r="EJ181" s="302" t="s">
        <v>546</v>
      </c>
      <c r="EK181" s="306"/>
      <c r="EY181" s="303"/>
      <c r="FC181" s="210"/>
      <c r="FD181" s="210"/>
      <c r="FE181" s="210"/>
      <c r="FF181" s="210"/>
      <c r="FG181" s="210"/>
      <c r="FH181" s="210"/>
      <c r="FI181" s="210"/>
      <c r="FJ181" s="210"/>
      <c r="FK181" s="210"/>
      <c r="FL181" s="210"/>
      <c r="FM181" s="210"/>
      <c r="FO181" s="124"/>
      <c r="FR181" s="220"/>
    </row>
    <row r="182" spans="139:174" ht="14.4" customHeight="1" x14ac:dyDescent="0.3">
      <c r="EI182" s="302"/>
      <c r="EJ182" s="304" t="s">
        <v>547</v>
      </c>
      <c r="EK182" s="307" t="e">
        <f t="shared" ref="EK182:EW182" si="376">EK179</f>
        <v>#DIV/0!</v>
      </c>
      <c r="EL182" s="307" t="e">
        <f t="shared" si="376"/>
        <v>#DIV/0!</v>
      </c>
      <c r="EM182" s="307" t="e">
        <f t="shared" si="376"/>
        <v>#DIV/0!</v>
      </c>
      <c r="EN182" s="307" t="e">
        <f t="shared" si="376"/>
        <v>#DIV/0!</v>
      </c>
      <c r="EO182" s="307" t="e">
        <f t="shared" si="376"/>
        <v>#DIV/0!</v>
      </c>
      <c r="EP182" s="307" t="e">
        <f t="shared" si="376"/>
        <v>#DIV/0!</v>
      </c>
      <c r="EQ182" s="307" t="e">
        <f t="shared" si="376"/>
        <v>#DIV/0!</v>
      </c>
      <c r="ER182" s="307" t="e">
        <f t="shared" si="376"/>
        <v>#DIV/0!</v>
      </c>
      <c r="ES182" s="307" t="e">
        <f t="shared" si="376"/>
        <v>#DIV/0!</v>
      </c>
      <c r="ET182" s="307" t="e">
        <f t="shared" si="376"/>
        <v>#DIV/0!</v>
      </c>
      <c r="EU182" s="307" t="e">
        <f t="shared" si="376"/>
        <v>#DIV/0!</v>
      </c>
      <c r="EV182" s="307" t="e">
        <f t="shared" si="376"/>
        <v>#DIV/0!</v>
      </c>
      <c r="EW182" s="307" t="e">
        <f t="shared" si="376"/>
        <v>#DIV/0!</v>
      </c>
      <c r="EY182" s="303"/>
      <c r="FC182" s="210"/>
      <c r="FD182" s="210"/>
      <c r="FE182" s="210"/>
      <c r="FF182" s="210"/>
      <c r="FG182" s="210"/>
      <c r="FH182" s="210"/>
      <c r="FI182" s="210"/>
      <c r="FJ182" s="210"/>
      <c r="FK182" s="210"/>
      <c r="FL182" s="210"/>
      <c r="FM182" s="210"/>
      <c r="FO182" s="124"/>
    </row>
    <row r="183" spans="139:174" ht="14.4" customHeight="1" x14ac:dyDescent="0.3">
      <c r="EJ183" s="304" t="s">
        <v>118</v>
      </c>
      <c r="EK183" s="307">
        <f t="shared" ref="EK183:EW183" si="377">EK6</f>
        <v>0</v>
      </c>
      <c r="EL183" s="307">
        <f t="shared" si="377"/>
        <v>0</v>
      </c>
      <c r="EM183" s="307">
        <f t="shared" si="377"/>
        <v>0</v>
      </c>
      <c r="EN183" s="307">
        <f t="shared" si="377"/>
        <v>0</v>
      </c>
      <c r="EO183" s="307">
        <f t="shared" si="377"/>
        <v>0</v>
      </c>
      <c r="EP183" s="307">
        <f t="shared" si="377"/>
        <v>0</v>
      </c>
      <c r="EQ183" s="307">
        <f t="shared" si="377"/>
        <v>0</v>
      </c>
      <c r="ER183" s="307">
        <f t="shared" si="377"/>
        <v>0</v>
      </c>
      <c r="ES183" s="307">
        <f t="shared" si="377"/>
        <v>0</v>
      </c>
      <c r="ET183" s="307">
        <f t="shared" si="377"/>
        <v>0</v>
      </c>
      <c r="EU183" s="307">
        <f t="shared" si="377"/>
        <v>0</v>
      </c>
      <c r="EV183" s="307">
        <f t="shared" si="377"/>
        <v>0</v>
      </c>
      <c r="EW183" s="307">
        <f t="shared" si="377"/>
        <v>0</v>
      </c>
      <c r="EY183" s="308"/>
      <c r="FC183" s="210"/>
      <c r="FD183" s="210"/>
      <c r="FE183" s="210"/>
      <c r="FF183" s="210"/>
      <c r="FG183" s="210"/>
      <c r="FH183" s="210"/>
      <c r="FI183" s="210"/>
      <c r="FJ183" s="210"/>
      <c r="FK183" s="210"/>
      <c r="FL183" s="210"/>
      <c r="FM183" s="210"/>
      <c r="FO183" s="124"/>
    </row>
    <row r="184" spans="139:174" ht="14.4" customHeight="1" x14ac:dyDescent="0.3">
      <c r="EJ184" s="309" t="s">
        <v>548</v>
      </c>
      <c r="EK184" s="310">
        <f>IFERROR(EK182/EK183,0)</f>
        <v>0</v>
      </c>
      <c r="EL184" s="310">
        <f t="shared" ref="EL184:EW184" si="378">IFERROR(EL182/EL183,0)</f>
        <v>0</v>
      </c>
      <c r="EM184" s="310">
        <f t="shared" si="378"/>
        <v>0</v>
      </c>
      <c r="EN184" s="310">
        <f t="shared" si="378"/>
        <v>0</v>
      </c>
      <c r="EO184" s="310">
        <f t="shared" si="378"/>
        <v>0</v>
      </c>
      <c r="EP184" s="310">
        <f t="shared" si="378"/>
        <v>0</v>
      </c>
      <c r="EQ184" s="310">
        <f t="shared" si="378"/>
        <v>0</v>
      </c>
      <c r="ER184" s="310">
        <f t="shared" si="378"/>
        <v>0</v>
      </c>
      <c r="ES184" s="310">
        <f t="shared" si="378"/>
        <v>0</v>
      </c>
      <c r="ET184" s="310">
        <f t="shared" si="378"/>
        <v>0</v>
      </c>
      <c r="EU184" s="310">
        <f t="shared" si="378"/>
        <v>0</v>
      </c>
      <c r="EV184" s="310">
        <f t="shared" si="378"/>
        <v>0</v>
      </c>
      <c r="EW184" s="310">
        <f t="shared" si="378"/>
        <v>0</v>
      </c>
      <c r="FC184" s="210"/>
      <c r="FD184" s="210"/>
      <c r="FE184" s="210"/>
      <c r="FF184" s="210"/>
      <c r="FG184" s="210"/>
      <c r="FH184" s="210"/>
      <c r="FI184" s="210"/>
      <c r="FJ184" s="210"/>
      <c r="FK184" s="210"/>
      <c r="FL184" s="210"/>
      <c r="FM184" s="210"/>
      <c r="FO184" s="124"/>
    </row>
    <row r="185" spans="139:174" ht="14.4" customHeight="1" x14ac:dyDescent="0.3">
      <c r="EY185" s="311"/>
      <c r="FC185" s="210"/>
      <c r="FD185" s="210"/>
      <c r="FE185" s="210"/>
      <c r="FF185" s="210"/>
      <c r="FG185" s="210"/>
      <c r="FH185" s="210"/>
      <c r="FI185" s="210"/>
      <c r="FJ185" s="210"/>
      <c r="FK185" s="210"/>
      <c r="FL185" s="210"/>
      <c r="FM185" s="210"/>
      <c r="FO185" s="124"/>
    </row>
    <row r="186" spans="139:174" ht="14.4" customHeight="1" x14ac:dyDescent="0.3">
      <c r="EY186" s="311"/>
      <c r="FC186" s="210"/>
      <c r="FD186" s="210"/>
      <c r="FE186" s="210"/>
      <c r="FF186" s="210"/>
      <c r="FG186" s="210"/>
      <c r="FH186" s="210"/>
      <c r="FI186" s="210"/>
      <c r="FJ186" s="210"/>
      <c r="FK186" s="210"/>
      <c r="FL186" s="210"/>
      <c r="FM186" s="210"/>
      <c r="FO186" s="124"/>
    </row>
    <row r="187" spans="139:174" ht="14.4" customHeight="1" thickBot="1" x14ac:dyDescent="0.35">
      <c r="EJ187" s="312" t="s">
        <v>549</v>
      </c>
      <c r="EK187" s="313"/>
      <c r="EL187" s="313"/>
      <c r="EM187" s="313"/>
      <c r="EN187" s="313"/>
      <c r="EO187" s="313"/>
      <c r="EP187" s="313"/>
      <c r="EQ187" s="313"/>
      <c r="ER187" s="313"/>
      <c r="ES187" s="313"/>
      <c r="ET187" s="313"/>
      <c r="EU187" s="313"/>
      <c r="EV187" s="313"/>
      <c r="EW187" s="313"/>
      <c r="EY187" s="311"/>
      <c r="FC187" s="210"/>
      <c r="FD187" s="210"/>
      <c r="FE187" s="210"/>
      <c r="FF187" s="210"/>
      <c r="FG187" s="210"/>
      <c r="FH187" s="210"/>
      <c r="FI187" s="210"/>
      <c r="FJ187" s="210"/>
      <c r="FK187" s="210"/>
      <c r="FL187" s="210"/>
      <c r="FM187" s="210"/>
      <c r="FO187" s="124"/>
    </row>
    <row r="188" spans="139:174" ht="14.4" customHeight="1" thickTop="1" thickBot="1" x14ac:dyDescent="0.35">
      <c r="EJ188" s="314" t="s">
        <v>550</v>
      </c>
      <c r="EK188" s="315" t="e">
        <f t="shared" ref="EK188:EW188" si="379">EK10/EK6</f>
        <v>#DIV/0!</v>
      </c>
      <c r="EL188" s="315" t="e">
        <f t="shared" si="379"/>
        <v>#DIV/0!</v>
      </c>
      <c r="EM188" s="315" t="e">
        <f t="shared" si="379"/>
        <v>#DIV/0!</v>
      </c>
      <c r="EN188" s="315" t="e">
        <f t="shared" si="379"/>
        <v>#DIV/0!</v>
      </c>
      <c r="EO188" s="315" t="e">
        <f t="shared" si="379"/>
        <v>#DIV/0!</v>
      </c>
      <c r="EP188" s="315" t="e">
        <f t="shared" si="379"/>
        <v>#DIV/0!</v>
      </c>
      <c r="EQ188" s="315" t="e">
        <f t="shared" si="379"/>
        <v>#DIV/0!</v>
      </c>
      <c r="ER188" s="315" t="e">
        <f t="shared" si="379"/>
        <v>#DIV/0!</v>
      </c>
      <c r="ES188" s="315" t="e">
        <f t="shared" si="379"/>
        <v>#DIV/0!</v>
      </c>
      <c r="ET188" s="315" t="e">
        <f t="shared" si="379"/>
        <v>#DIV/0!</v>
      </c>
      <c r="EU188" s="315" t="e">
        <f t="shared" si="379"/>
        <v>#DIV/0!</v>
      </c>
      <c r="EV188" s="315" t="e">
        <f t="shared" si="379"/>
        <v>#DIV/0!</v>
      </c>
      <c r="EW188" s="315" t="e">
        <f t="shared" si="379"/>
        <v>#DIV/0!</v>
      </c>
      <c r="EY188" s="311"/>
      <c r="FC188" s="210"/>
      <c r="FD188" s="210"/>
      <c r="FE188" s="210"/>
      <c r="FF188" s="210"/>
      <c r="FG188" s="210"/>
      <c r="FH188" s="210"/>
      <c r="FI188" s="210"/>
      <c r="FJ188" s="210"/>
      <c r="FK188" s="210"/>
      <c r="FL188" s="210"/>
      <c r="FM188" s="210"/>
      <c r="FO188" s="124"/>
    </row>
    <row r="189" spans="139:174" ht="14.4" customHeight="1" thickTop="1" x14ac:dyDescent="0.3">
      <c r="EJ189" s="316" t="s">
        <v>551</v>
      </c>
      <c r="EK189" s="317" t="e">
        <f t="shared" ref="EK189:EW189" si="380">EK32+EK167</f>
        <v>#DIV/0!</v>
      </c>
      <c r="EL189" s="317" t="e">
        <f t="shared" si="380"/>
        <v>#DIV/0!</v>
      </c>
      <c r="EM189" s="317" t="e">
        <f t="shared" si="380"/>
        <v>#DIV/0!</v>
      </c>
      <c r="EN189" s="317" t="e">
        <f t="shared" si="380"/>
        <v>#DIV/0!</v>
      </c>
      <c r="EO189" s="317" t="e">
        <f t="shared" si="380"/>
        <v>#DIV/0!</v>
      </c>
      <c r="EP189" s="317" t="e">
        <f t="shared" si="380"/>
        <v>#DIV/0!</v>
      </c>
      <c r="EQ189" s="317" t="e">
        <f t="shared" si="380"/>
        <v>#DIV/0!</v>
      </c>
      <c r="ER189" s="317" t="e">
        <f t="shared" si="380"/>
        <v>#DIV/0!</v>
      </c>
      <c r="ES189" s="317" t="e">
        <f t="shared" si="380"/>
        <v>#DIV/0!</v>
      </c>
      <c r="ET189" s="317" t="e">
        <f t="shared" si="380"/>
        <v>#DIV/0!</v>
      </c>
      <c r="EU189" s="317" t="e">
        <f t="shared" si="380"/>
        <v>#DIV/0!</v>
      </c>
      <c r="EV189" s="317" t="e">
        <f t="shared" si="380"/>
        <v>#DIV/0!</v>
      </c>
      <c r="EW189" s="317" t="e">
        <f t="shared" si="380"/>
        <v>#DIV/0!</v>
      </c>
      <c r="EY189" s="311"/>
      <c r="FC189" s="210"/>
      <c r="FD189" s="210"/>
      <c r="FE189" s="210"/>
      <c r="FF189" s="210"/>
      <c r="FG189" s="210"/>
      <c r="FH189" s="210"/>
      <c r="FI189" s="210"/>
      <c r="FJ189" s="210"/>
      <c r="FK189" s="210"/>
      <c r="FL189" s="210"/>
      <c r="FM189" s="210"/>
      <c r="FO189" s="124"/>
    </row>
    <row r="190" spans="139:174" ht="14.4" customHeight="1" x14ac:dyDescent="0.3">
      <c r="EJ190" s="316" t="s">
        <v>552</v>
      </c>
      <c r="EK190" s="317" t="e">
        <f>EK189/EK188</f>
        <v>#DIV/0!</v>
      </c>
      <c r="EL190" s="317" t="e">
        <f t="shared" ref="EL190:EW190" si="381">EL189/EL188</f>
        <v>#DIV/0!</v>
      </c>
      <c r="EM190" s="317" t="e">
        <f t="shared" si="381"/>
        <v>#DIV/0!</v>
      </c>
      <c r="EN190" s="317" t="e">
        <f t="shared" si="381"/>
        <v>#DIV/0!</v>
      </c>
      <c r="EO190" s="317" t="e">
        <f t="shared" si="381"/>
        <v>#DIV/0!</v>
      </c>
      <c r="EP190" s="317" t="e">
        <f t="shared" si="381"/>
        <v>#DIV/0!</v>
      </c>
      <c r="EQ190" s="317" t="e">
        <f t="shared" si="381"/>
        <v>#DIV/0!</v>
      </c>
      <c r="ER190" s="317" t="e">
        <f t="shared" si="381"/>
        <v>#DIV/0!</v>
      </c>
      <c r="ES190" s="317" t="e">
        <f t="shared" si="381"/>
        <v>#DIV/0!</v>
      </c>
      <c r="ET190" s="317" t="e">
        <f t="shared" si="381"/>
        <v>#DIV/0!</v>
      </c>
      <c r="EU190" s="317" t="e">
        <f t="shared" si="381"/>
        <v>#DIV/0!</v>
      </c>
      <c r="EV190" s="317" t="e">
        <f t="shared" si="381"/>
        <v>#DIV/0!</v>
      </c>
      <c r="EW190" s="317" t="e">
        <f t="shared" si="381"/>
        <v>#DIV/0!</v>
      </c>
      <c r="EY190" s="311"/>
      <c r="FC190" s="210"/>
      <c r="FD190" s="210"/>
      <c r="FE190" s="210"/>
      <c r="FF190" s="210"/>
      <c r="FG190" s="210"/>
      <c r="FH190" s="210"/>
      <c r="FI190" s="210"/>
      <c r="FJ190" s="210"/>
      <c r="FK190" s="210"/>
      <c r="FL190" s="210"/>
      <c r="FM190" s="210"/>
      <c r="FO190" s="124"/>
    </row>
    <row r="191" spans="139:174" ht="14.4" customHeight="1" thickBot="1" x14ac:dyDescent="0.35">
      <c r="EJ191" s="316" t="s">
        <v>553</v>
      </c>
      <c r="EK191" s="317" t="e">
        <f t="shared" ref="EK191:EW191" si="382">EK190*(EK9/EK6)</f>
        <v>#DIV/0!</v>
      </c>
      <c r="EL191" s="317" t="e">
        <f t="shared" si="382"/>
        <v>#DIV/0!</v>
      </c>
      <c r="EM191" s="317" t="e">
        <f t="shared" si="382"/>
        <v>#DIV/0!</v>
      </c>
      <c r="EN191" s="317" t="e">
        <f t="shared" si="382"/>
        <v>#DIV/0!</v>
      </c>
      <c r="EO191" s="317" t="e">
        <f t="shared" si="382"/>
        <v>#DIV/0!</v>
      </c>
      <c r="EP191" s="317" t="e">
        <f t="shared" si="382"/>
        <v>#DIV/0!</v>
      </c>
      <c r="EQ191" s="317" t="e">
        <f t="shared" si="382"/>
        <v>#DIV/0!</v>
      </c>
      <c r="ER191" s="317" t="e">
        <f t="shared" si="382"/>
        <v>#DIV/0!</v>
      </c>
      <c r="ES191" s="317" t="e">
        <f t="shared" si="382"/>
        <v>#DIV/0!</v>
      </c>
      <c r="ET191" s="317" t="e">
        <f t="shared" si="382"/>
        <v>#DIV/0!</v>
      </c>
      <c r="EU191" s="317" t="e">
        <f t="shared" si="382"/>
        <v>#DIV/0!</v>
      </c>
      <c r="EV191" s="317" t="e">
        <f t="shared" si="382"/>
        <v>#DIV/0!</v>
      </c>
      <c r="EW191" s="317" t="e">
        <f t="shared" si="382"/>
        <v>#DIV/0!</v>
      </c>
      <c r="EY191" s="311"/>
      <c r="FC191" s="210"/>
      <c r="FD191" s="210"/>
      <c r="FE191" s="210"/>
      <c r="FF191" s="210"/>
      <c r="FG191" s="210"/>
      <c r="FH191" s="210"/>
      <c r="FI191" s="210"/>
      <c r="FJ191" s="210"/>
      <c r="FK191" s="210"/>
      <c r="FL191" s="210"/>
      <c r="FM191" s="210"/>
      <c r="FO191" s="124"/>
    </row>
    <row r="192" spans="139:174" ht="14.4" customHeight="1" thickTop="1" x14ac:dyDescent="0.3">
      <c r="EJ192" s="314" t="s">
        <v>554</v>
      </c>
      <c r="EK192" s="318" t="e">
        <f>EK190-EK191</f>
        <v>#DIV/0!</v>
      </c>
      <c r="EL192" s="318" t="e">
        <f t="shared" ref="EL192:EW192" si="383">EL190-EL191</f>
        <v>#DIV/0!</v>
      </c>
      <c r="EM192" s="318" t="e">
        <f t="shared" si="383"/>
        <v>#DIV/0!</v>
      </c>
      <c r="EN192" s="318" t="e">
        <f t="shared" si="383"/>
        <v>#DIV/0!</v>
      </c>
      <c r="EO192" s="318" t="e">
        <f t="shared" si="383"/>
        <v>#DIV/0!</v>
      </c>
      <c r="EP192" s="318" t="e">
        <f t="shared" si="383"/>
        <v>#DIV/0!</v>
      </c>
      <c r="EQ192" s="318" t="e">
        <f t="shared" si="383"/>
        <v>#DIV/0!</v>
      </c>
      <c r="ER192" s="318" t="e">
        <f t="shared" si="383"/>
        <v>#DIV/0!</v>
      </c>
      <c r="ES192" s="318" t="e">
        <f t="shared" si="383"/>
        <v>#DIV/0!</v>
      </c>
      <c r="ET192" s="318" t="e">
        <f t="shared" si="383"/>
        <v>#DIV/0!</v>
      </c>
      <c r="EU192" s="318" t="e">
        <f t="shared" si="383"/>
        <v>#DIV/0!</v>
      </c>
      <c r="EV192" s="318" t="e">
        <f t="shared" si="383"/>
        <v>#DIV/0!</v>
      </c>
      <c r="EW192" s="318" t="e">
        <f t="shared" si="383"/>
        <v>#DIV/0!</v>
      </c>
      <c r="EY192" s="311"/>
      <c r="FC192" s="210"/>
      <c r="FD192" s="210"/>
      <c r="FE192" s="210"/>
      <c r="FF192" s="210"/>
      <c r="FG192" s="210"/>
      <c r="FH192" s="210"/>
      <c r="FI192" s="210"/>
      <c r="FJ192" s="210"/>
      <c r="FK192" s="210"/>
      <c r="FL192" s="210"/>
      <c r="FM192" s="210"/>
      <c r="FO192" s="124"/>
    </row>
    <row r="193" spans="139:171" ht="14.4" customHeight="1" x14ac:dyDescent="0.3">
      <c r="EJ193" s="319" t="s">
        <v>555</v>
      </c>
      <c r="EK193" s="317" t="e">
        <f>ROUND(EK192-EK189,0)</f>
        <v>#DIV/0!</v>
      </c>
      <c r="EL193" s="317" t="e">
        <f t="shared" ref="EL193:EW193" si="384">ROUND(EL192-EL189,0)</f>
        <v>#DIV/0!</v>
      </c>
      <c r="EM193" s="317" t="e">
        <f t="shared" si="384"/>
        <v>#DIV/0!</v>
      </c>
      <c r="EN193" s="317" t="e">
        <f t="shared" si="384"/>
        <v>#DIV/0!</v>
      </c>
      <c r="EO193" s="317" t="e">
        <f t="shared" si="384"/>
        <v>#DIV/0!</v>
      </c>
      <c r="EP193" s="317" t="e">
        <f t="shared" si="384"/>
        <v>#DIV/0!</v>
      </c>
      <c r="EQ193" s="317" t="e">
        <f t="shared" si="384"/>
        <v>#DIV/0!</v>
      </c>
      <c r="ER193" s="317" t="e">
        <f t="shared" si="384"/>
        <v>#DIV/0!</v>
      </c>
      <c r="ES193" s="317" t="e">
        <f t="shared" si="384"/>
        <v>#DIV/0!</v>
      </c>
      <c r="ET193" s="317" t="e">
        <f t="shared" si="384"/>
        <v>#DIV/0!</v>
      </c>
      <c r="EU193" s="317" t="e">
        <f t="shared" si="384"/>
        <v>#DIV/0!</v>
      </c>
      <c r="EV193" s="317" t="e">
        <f t="shared" si="384"/>
        <v>#DIV/0!</v>
      </c>
      <c r="EW193" s="317" t="e">
        <f t="shared" si="384"/>
        <v>#DIV/0!</v>
      </c>
      <c r="EY193" s="311"/>
      <c r="FC193" s="210"/>
      <c r="FD193" s="210"/>
      <c r="FE193" s="210"/>
      <c r="FF193" s="210"/>
      <c r="FG193" s="210"/>
      <c r="FH193" s="210"/>
      <c r="FI193" s="210"/>
      <c r="FJ193" s="210"/>
      <c r="FK193" s="210"/>
      <c r="FL193" s="210"/>
      <c r="FM193" s="210"/>
      <c r="FO193" s="124"/>
    </row>
    <row r="194" spans="139:171" ht="14.4" customHeight="1" x14ac:dyDescent="0.3">
      <c r="EY194" s="311"/>
      <c r="FC194" s="210"/>
      <c r="FD194" s="210"/>
      <c r="FE194" s="210"/>
      <c r="FF194" s="210"/>
      <c r="FG194" s="210"/>
      <c r="FH194" s="210"/>
      <c r="FI194" s="210"/>
      <c r="FJ194" s="210"/>
      <c r="FK194" s="210"/>
      <c r="FL194" s="210"/>
      <c r="FM194" s="210"/>
      <c r="FO194" s="124"/>
    </row>
    <row r="195" spans="139:171" ht="14.4" customHeight="1" x14ac:dyDescent="0.3">
      <c r="EY195" s="311"/>
      <c r="FC195" s="210"/>
      <c r="FD195" s="210"/>
      <c r="FE195" s="210"/>
      <c r="FF195" s="210"/>
      <c r="FG195" s="210"/>
      <c r="FH195" s="210"/>
      <c r="FI195" s="210"/>
      <c r="FJ195" s="210"/>
      <c r="FK195" s="210"/>
      <c r="FL195" s="210"/>
      <c r="FM195" s="210"/>
      <c r="FO195" s="124"/>
    </row>
    <row r="196" spans="139:171" ht="14.4" customHeight="1" x14ac:dyDescent="0.3">
      <c r="EY196" s="311"/>
      <c r="FC196" s="210"/>
      <c r="FD196" s="210"/>
      <c r="FE196" s="210"/>
      <c r="FF196" s="210"/>
      <c r="FG196" s="210"/>
      <c r="FH196" s="210"/>
      <c r="FI196" s="210"/>
      <c r="FJ196" s="210"/>
      <c r="FK196" s="210"/>
      <c r="FL196" s="210"/>
      <c r="FM196" s="210"/>
      <c r="FO196" s="124"/>
    </row>
    <row r="197" spans="139:171" ht="14.4" customHeight="1" x14ac:dyDescent="0.3">
      <c r="EX197" s="116"/>
      <c r="EY197" s="311"/>
      <c r="FC197" s="210"/>
      <c r="FD197" s="210"/>
      <c r="FE197" s="210"/>
      <c r="FF197" s="210"/>
      <c r="FG197" s="210"/>
      <c r="FH197" s="210"/>
      <c r="FI197" s="210"/>
      <c r="FJ197" s="210"/>
      <c r="FK197" s="210"/>
      <c r="FL197" s="210"/>
      <c r="FM197" s="210"/>
      <c r="FO197" s="124"/>
    </row>
    <row r="198" spans="139:171" ht="14.4" customHeight="1" x14ac:dyDescent="0.3">
      <c r="EY198" s="311"/>
      <c r="FC198" s="210"/>
      <c r="FD198" s="210"/>
      <c r="FE198" s="210"/>
      <c r="FF198" s="210"/>
      <c r="FG198" s="210"/>
      <c r="FH198" s="210"/>
      <c r="FI198" s="210"/>
      <c r="FJ198" s="210"/>
      <c r="FK198" s="210"/>
      <c r="FL198" s="210"/>
      <c r="FM198" s="210"/>
      <c r="FO198" s="124"/>
    </row>
    <row r="199" spans="139:171" ht="14.4" customHeight="1" x14ac:dyDescent="0.3">
      <c r="EJ199" s="122" t="s">
        <v>556</v>
      </c>
      <c r="EK199" s="320">
        <f>EK6</f>
        <v>0</v>
      </c>
      <c r="EL199" s="320">
        <f t="shared" ref="EL199:EV199" si="385">EL6</f>
        <v>0</v>
      </c>
      <c r="EM199" s="320">
        <f t="shared" si="385"/>
        <v>0</v>
      </c>
      <c r="EN199" s="320">
        <f t="shared" si="385"/>
        <v>0</v>
      </c>
      <c r="EO199" s="320">
        <f t="shared" si="385"/>
        <v>0</v>
      </c>
      <c r="EP199" s="320">
        <f t="shared" si="385"/>
        <v>0</v>
      </c>
      <c r="EQ199" s="320">
        <f t="shared" si="385"/>
        <v>0</v>
      </c>
      <c r="ER199" s="320">
        <f t="shared" si="385"/>
        <v>0</v>
      </c>
      <c r="ES199" s="320">
        <f t="shared" si="385"/>
        <v>0</v>
      </c>
      <c r="ET199" s="320">
        <f t="shared" si="385"/>
        <v>0</v>
      </c>
      <c r="EU199" s="320">
        <f t="shared" si="385"/>
        <v>0</v>
      </c>
      <c r="EV199" s="320">
        <f t="shared" si="385"/>
        <v>0</v>
      </c>
      <c r="EW199" s="321">
        <f>SUM(EK199:EV199)</f>
        <v>0</v>
      </c>
      <c r="EX199" s="123" t="e">
        <f>EW201/$EW$201</f>
        <v>#DIV/0!</v>
      </c>
      <c r="EY199" s="311"/>
      <c r="FC199" s="210"/>
      <c r="FD199" s="210"/>
      <c r="FE199" s="210"/>
      <c r="FF199" s="210"/>
      <c r="FG199" s="210"/>
      <c r="FH199" s="210"/>
      <c r="FI199" s="210"/>
      <c r="FJ199" s="210"/>
      <c r="FK199" s="210"/>
      <c r="FL199" s="210"/>
      <c r="FM199" s="210"/>
      <c r="FO199" s="124"/>
    </row>
    <row r="200" spans="139:171" ht="14.4" customHeight="1" x14ac:dyDescent="0.3">
      <c r="EJ200" s="137" t="s">
        <v>52</v>
      </c>
      <c r="EK200" s="138" t="s">
        <v>53</v>
      </c>
      <c r="EL200" s="138" t="s">
        <v>54</v>
      </c>
      <c r="EM200" s="138" t="s">
        <v>55</v>
      </c>
      <c r="EN200" s="138" t="s">
        <v>56</v>
      </c>
      <c r="EO200" s="138" t="s">
        <v>57</v>
      </c>
      <c r="EP200" s="138" t="s">
        <v>58</v>
      </c>
      <c r="EQ200" s="138" t="s">
        <v>59</v>
      </c>
      <c r="ER200" s="138" t="s">
        <v>60</v>
      </c>
      <c r="ES200" s="138" t="s">
        <v>61</v>
      </c>
      <c r="ET200" s="138" t="s">
        <v>62</v>
      </c>
      <c r="EU200" s="138" t="s">
        <v>63</v>
      </c>
      <c r="EV200" s="138" t="s">
        <v>64</v>
      </c>
      <c r="EW200" s="139" t="s">
        <v>65</v>
      </c>
      <c r="EX200" s="140">
        <f>EX7</f>
        <v>2.5000000000000001E-2</v>
      </c>
      <c r="EY200" s="311"/>
      <c r="FC200" s="210"/>
      <c r="FD200" s="210"/>
      <c r="FE200" s="210"/>
      <c r="FF200" s="210"/>
      <c r="FG200" s="210"/>
      <c r="FH200" s="210"/>
      <c r="FI200" s="210"/>
      <c r="FJ200" s="210"/>
      <c r="FK200" s="210"/>
      <c r="FL200" s="210"/>
      <c r="FM200" s="210"/>
      <c r="FO200" s="124"/>
    </row>
    <row r="201" spans="139:171" ht="14.4" customHeight="1" x14ac:dyDescent="0.3">
      <c r="EJ201" s="169" t="s">
        <v>143</v>
      </c>
      <c r="EK201" s="185">
        <f t="shared" ref="EK201:EV201" si="386">+EK199*EK376</f>
        <v>0</v>
      </c>
      <c r="EL201" s="185">
        <f t="shared" si="386"/>
        <v>0</v>
      </c>
      <c r="EM201" s="185">
        <f t="shared" si="386"/>
        <v>0</v>
      </c>
      <c r="EN201" s="185">
        <f t="shared" si="386"/>
        <v>0</v>
      </c>
      <c r="EO201" s="185">
        <f t="shared" si="386"/>
        <v>0</v>
      </c>
      <c r="EP201" s="185">
        <f t="shared" si="386"/>
        <v>0</v>
      </c>
      <c r="EQ201" s="185">
        <f t="shared" si="386"/>
        <v>0</v>
      </c>
      <c r="ER201" s="185">
        <f t="shared" si="386"/>
        <v>0</v>
      </c>
      <c r="ES201" s="185">
        <f t="shared" si="386"/>
        <v>0</v>
      </c>
      <c r="ET201" s="185">
        <f t="shared" si="386"/>
        <v>0</v>
      </c>
      <c r="EU201" s="185">
        <f t="shared" si="386"/>
        <v>0</v>
      </c>
      <c r="EV201" s="185">
        <f t="shared" si="386"/>
        <v>0</v>
      </c>
      <c r="EW201" s="171">
        <f>SUM(EK201:EV201)</f>
        <v>0</v>
      </c>
      <c r="EX201" s="123" t="e">
        <f>+EW203/EW201</f>
        <v>#DIV/0!</v>
      </c>
      <c r="EY201" s="311"/>
      <c r="FC201" s="210"/>
      <c r="FD201" s="210"/>
      <c r="FE201" s="210"/>
      <c r="FF201" s="210"/>
      <c r="FG201" s="210"/>
      <c r="FH201" s="210"/>
      <c r="FI201" s="210"/>
      <c r="FJ201" s="210"/>
      <c r="FK201" s="210"/>
      <c r="FL201" s="210"/>
      <c r="FM201" s="210"/>
      <c r="FO201" s="124"/>
    </row>
    <row r="202" spans="139:171" ht="14.4" customHeight="1" x14ac:dyDescent="0.3">
      <c r="EJ202" s="184" t="s">
        <v>113</v>
      </c>
      <c r="EK202" s="185">
        <f t="shared" ref="EK202:EV202" si="387">+EK201*$EX$200</f>
        <v>0</v>
      </c>
      <c r="EL202" s="185">
        <f t="shared" si="387"/>
        <v>0</v>
      </c>
      <c r="EM202" s="185">
        <f t="shared" si="387"/>
        <v>0</v>
      </c>
      <c r="EN202" s="185">
        <f t="shared" si="387"/>
        <v>0</v>
      </c>
      <c r="EO202" s="185">
        <f t="shared" si="387"/>
        <v>0</v>
      </c>
      <c r="EP202" s="185">
        <f t="shared" si="387"/>
        <v>0</v>
      </c>
      <c r="EQ202" s="185">
        <f t="shared" si="387"/>
        <v>0</v>
      </c>
      <c r="ER202" s="185">
        <f t="shared" si="387"/>
        <v>0</v>
      </c>
      <c r="ES202" s="185">
        <f t="shared" si="387"/>
        <v>0</v>
      </c>
      <c r="ET202" s="185">
        <f t="shared" si="387"/>
        <v>0</v>
      </c>
      <c r="EU202" s="185">
        <f t="shared" si="387"/>
        <v>0</v>
      </c>
      <c r="EV202" s="185">
        <f t="shared" si="387"/>
        <v>0</v>
      </c>
      <c r="EW202" s="322">
        <f t="shared" ref="EW202:EW203" si="388">SUM(EK202:EV202)</f>
        <v>0</v>
      </c>
      <c r="EX202" s="222" t="e">
        <f>EW204/$EW$201</f>
        <v>#DIV/0!</v>
      </c>
      <c r="EY202" s="311"/>
      <c r="FC202" s="210"/>
      <c r="FD202" s="210"/>
      <c r="FE202" s="210"/>
      <c r="FF202" s="210"/>
      <c r="FG202" s="210"/>
      <c r="FH202" s="210"/>
      <c r="FI202" s="210"/>
      <c r="FJ202" s="210"/>
      <c r="FK202" s="210"/>
      <c r="FL202" s="210"/>
      <c r="FM202" s="210"/>
      <c r="FO202" s="124"/>
    </row>
    <row r="203" spans="139:171" ht="14.4" customHeight="1" x14ac:dyDescent="0.3">
      <c r="EJ203" s="169" t="s">
        <v>118</v>
      </c>
      <c r="EK203" s="170">
        <f>+EK201-EK202</f>
        <v>0</v>
      </c>
      <c r="EL203" s="170">
        <f t="shared" ref="EL203:EV203" si="389">+EL201-EL202</f>
        <v>0</v>
      </c>
      <c r="EM203" s="170">
        <f t="shared" si="389"/>
        <v>0</v>
      </c>
      <c r="EN203" s="170">
        <f t="shared" si="389"/>
        <v>0</v>
      </c>
      <c r="EO203" s="170">
        <f t="shared" si="389"/>
        <v>0</v>
      </c>
      <c r="EP203" s="170">
        <f t="shared" si="389"/>
        <v>0</v>
      </c>
      <c r="EQ203" s="170">
        <f t="shared" si="389"/>
        <v>0</v>
      </c>
      <c r="ER203" s="170">
        <f t="shared" si="389"/>
        <v>0</v>
      </c>
      <c r="ES203" s="170">
        <f t="shared" si="389"/>
        <v>0</v>
      </c>
      <c r="ET203" s="170">
        <f t="shared" si="389"/>
        <v>0</v>
      </c>
      <c r="EU203" s="170">
        <f t="shared" si="389"/>
        <v>0</v>
      </c>
      <c r="EV203" s="170">
        <f t="shared" si="389"/>
        <v>0</v>
      </c>
      <c r="EW203" s="171">
        <f t="shared" si="388"/>
        <v>0</v>
      </c>
      <c r="EX203" s="123" t="e">
        <f>EW205/$EW$201</f>
        <v>#DIV/0!</v>
      </c>
      <c r="EY203" s="311"/>
      <c r="FC203" s="210"/>
      <c r="FD203" s="210"/>
      <c r="FE203" s="210"/>
      <c r="FF203" s="210"/>
      <c r="FG203" s="210"/>
      <c r="FH203" s="210"/>
      <c r="FI203" s="210"/>
      <c r="FJ203" s="210"/>
      <c r="FK203" s="210"/>
      <c r="FL203" s="210"/>
      <c r="FM203" s="210"/>
      <c r="FO203" s="124"/>
    </row>
    <row r="204" spans="139:171" ht="14.4" customHeight="1" x14ac:dyDescent="0.3">
      <c r="EJ204" s="184" t="s">
        <v>122</v>
      </c>
      <c r="EK204" s="185">
        <f t="shared" ref="EK204:EV204" si="390">EK201*EK380</f>
        <v>0</v>
      </c>
      <c r="EL204" s="185">
        <f t="shared" si="390"/>
        <v>0</v>
      </c>
      <c r="EM204" s="185">
        <f t="shared" si="390"/>
        <v>0</v>
      </c>
      <c r="EN204" s="185">
        <f t="shared" si="390"/>
        <v>0</v>
      </c>
      <c r="EO204" s="185">
        <f t="shared" si="390"/>
        <v>0</v>
      </c>
      <c r="EP204" s="185">
        <f t="shared" si="390"/>
        <v>0</v>
      </c>
      <c r="EQ204" s="185">
        <f t="shared" si="390"/>
        <v>0</v>
      </c>
      <c r="ER204" s="185">
        <f t="shared" si="390"/>
        <v>0</v>
      </c>
      <c r="ES204" s="185">
        <f t="shared" si="390"/>
        <v>0</v>
      </c>
      <c r="ET204" s="185">
        <f t="shared" si="390"/>
        <v>0</v>
      </c>
      <c r="EU204" s="185">
        <f t="shared" si="390"/>
        <v>0</v>
      </c>
      <c r="EV204" s="185">
        <f t="shared" si="390"/>
        <v>0</v>
      </c>
      <c r="EW204" s="171">
        <f>SUM(EK204:EV204)</f>
        <v>0</v>
      </c>
      <c r="EY204" s="311"/>
      <c r="FC204" s="210"/>
      <c r="FD204" s="210"/>
      <c r="FE204" s="210"/>
      <c r="FF204" s="210"/>
      <c r="FG204" s="210"/>
      <c r="FH204" s="210"/>
      <c r="FI204" s="210"/>
      <c r="FJ204" s="210"/>
      <c r="FK204" s="210"/>
      <c r="FL204" s="210"/>
      <c r="FM204" s="210"/>
      <c r="FO204" s="124"/>
    </row>
    <row r="205" spans="139:171" ht="14.4" customHeight="1" x14ac:dyDescent="0.3">
      <c r="EJ205" s="169" t="s">
        <v>125</v>
      </c>
      <c r="EK205" s="170">
        <f>+EK203-EK204</f>
        <v>0</v>
      </c>
      <c r="EL205" s="170">
        <f t="shared" ref="EL205:EV205" si="391">+EL203-EL204</f>
        <v>0</v>
      </c>
      <c r="EM205" s="170">
        <f t="shared" si="391"/>
        <v>0</v>
      </c>
      <c r="EN205" s="170">
        <f t="shared" si="391"/>
        <v>0</v>
      </c>
      <c r="EO205" s="170">
        <f t="shared" si="391"/>
        <v>0</v>
      </c>
      <c r="EP205" s="170">
        <f t="shared" si="391"/>
        <v>0</v>
      </c>
      <c r="EQ205" s="170">
        <f t="shared" si="391"/>
        <v>0</v>
      </c>
      <c r="ER205" s="170">
        <f t="shared" si="391"/>
        <v>0</v>
      </c>
      <c r="ES205" s="170">
        <f t="shared" si="391"/>
        <v>0</v>
      </c>
      <c r="ET205" s="170">
        <f t="shared" si="391"/>
        <v>0</v>
      </c>
      <c r="EU205" s="170">
        <f t="shared" si="391"/>
        <v>0</v>
      </c>
      <c r="EV205" s="170">
        <f t="shared" si="391"/>
        <v>0</v>
      </c>
      <c r="EW205" s="171">
        <f t="shared" ref="EW205" si="392">SUM(EK205:EV205)</f>
        <v>0</v>
      </c>
      <c r="EX205" s="123" t="e">
        <f t="shared" ref="EX205:EX233" si="393">EW207/$EW$201</f>
        <v>#DIV/0!</v>
      </c>
      <c r="EY205" s="311"/>
      <c r="FC205" s="210"/>
      <c r="FD205" s="210"/>
      <c r="FE205" s="210"/>
      <c r="FF205" s="210"/>
      <c r="FG205" s="210"/>
      <c r="FH205" s="210"/>
      <c r="FI205" s="210"/>
      <c r="FJ205" s="210"/>
      <c r="FK205" s="210"/>
      <c r="FL205" s="210"/>
      <c r="FM205" s="210"/>
      <c r="FO205" s="124"/>
    </row>
    <row r="206" spans="139:171" ht="14.4" customHeight="1" x14ac:dyDescent="0.3">
      <c r="EI206" s="323" t="s">
        <v>557</v>
      </c>
      <c r="EL206" s="210">
        <f>+EL199/1.0222</f>
        <v>0</v>
      </c>
      <c r="EM206" s="210">
        <f t="shared" ref="EM206:EV206" si="394">+EM199/1.0222</f>
        <v>0</v>
      </c>
      <c r="EN206" s="210">
        <f t="shared" si="394"/>
        <v>0</v>
      </c>
      <c r="EO206" s="210">
        <f t="shared" si="394"/>
        <v>0</v>
      </c>
      <c r="EP206" s="210">
        <f t="shared" si="394"/>
        <v>0</v>
      </c>
      <c r="EQ206" s="210">
        <f t="shared" si="394"/>
        <v>0</v>
      </c>
      <c r="ER206" s="210">
        <f t="shared" si="394"/>
        <v>0</v>
      </c>
      <c r="ES206" s="210">
        <f t="shared" si="394"/>
        <v>0</v>
      </c>
      <c r="ET206" s="210">
        <f t="shared" si="394"/>
        <v>0</v>
      </c>
      <c r="EU206" s="210">
        <f t="shared" si="394"/>
        <v>0</v>
      </c>
      <c r="EV206" s="210">
        <f t="shared" si="394"/>
        <v>0</v>
      </c>
      <c r="EX206" s="123" t="e">
        <f t="shared" si="393"/>
        <v>#DIV/0!</v>
      </c>
      <c r="EY206" s="311"/>
      <c r="FC206" s="210"/>
      <c r="FD206" s="210"/>
      <c r="FE206" s="210"/>
      <c r="FF206" s="210"/>
      <c r="FG206" s="210"/>
      <c r="FH206" s="210"/>
      <c r="FI206" s="210"/>
      <c r="FJ206" s="210"/>
      <c r="FK206" s="210"/>
      <c r="FL206" s="210"/>
      <c r="FM206" s="210"/>
      <c r="FO206" s="124"/>
    </row>
    <row r="207" spans="139:171" ht="14.4" customHeight="1" x14ac:dyDescent="0.3">
      <c r="EI207" s="255" t="s">
        <v>205</v>
      </c>
      <c r="EJ207" s="169" t="s">
        <v>558</v>
      </c>
      <c r="EK207" s="214" t="e">
        <f t="shared" ref="EK207:EV207" si="395">EK208+EK228+EK231+EK238+EK255+EK259+EK267+EK273+EK275+EK286+EK301+EK313+EK319+EK322</f>
        <v>#DIV/0!</v>
      </c>
      <c r="EL207" s="214" t="e">
        <f t="shared" si="395"/>
        <v>#DIV/0!</v>
      </c>
      <c r="EM207" s="214" t="e">
        <f t="shared" si="395"/>
        <v>#DIV/0!</v>
      </c>
      <c r="EN207" s="214" t="e">
        <f t="shared" si="395"/>
        <v>#DIV/0!</v>
      </c>
      <c r="EO207" s="214" t="e">
        <f t="shared" si="395"/>
        <v>#DIV/0!</v>
      </c>
      <c r="EP207" s="214" t="e">
        <f t="shared" si="395"/>
        <v>#DIV/0!</v>
      </c>
      <c r="EQ207" s="214" t="e">
        <f t="shared" si="395"/>
        <v>#DIV/0!</v>
      </c>
      <c r="ER207" s="214" t="e">
        <f t="shared" si="395"/>
        <v>#DIV/0!</v>
      </c>
      <c r="ES207" s="214" t="e">
        <f t="shared" si="395"/>
        <v>#DIV/0!</v>
      </c>
      <c r="ET207" s="214" t="e">
        <f t="shared" si="395"/>
        <v>#DIV/0!</v>
      </c>
      <c r="EU207" s="214" t="e">
        <f t="shared" si="395"/>
        <v>#DIV/0!</v>
      </c>
      <c r="EV207" s="214" t="e">
        <f t="shared" si="395"/>
        <v>#DIV/0!</v>
      </c>
      <c r="EW207" s="214" t="e">
        <f>SUM(EK207:EV207)</f>
        <v>#DIV/0!</v>
      </c>
      <c r="EX207" s="222" t="e">
        <f t="shared" si="393"/>
        <v>#DIV/0!</v>
      </c>
      <c r="EY207" s="220"/>
      <c r="FC207" s="210"/>
      <c r="FD207" s="210"/>
      <c r="FE207" s="210"/>
      <c r="FF207" s="210"/>
      <c r="FG207" s="210"/>
      <c r="FH207" s="210"/>
      <c r="FI207" s="210"/>
      <c r="FJ207" s="210"/>
      <c r="FK207" s="210"/>
      <c r="FL207" s="210"/>
      <c r="FM207" s="210"/>
      <c r="FO207" s="124"/>
    </row>
    <row r="208" spans="139:171" ht="14.4" customHeight="1" x14ac:dyDescent="0.3">
      <c r="EI208" s="255" t="s">
        <v>207</v>
      </c>
      <c r="EJ208" s="216" t="s">
        <v>208</v>
      </c>
      <c r="EK208" s="185" t="e">
        <f>SUM(EK209:EK227)</f>
        <v>#DIV/0!</v>
      </c>
      <c r="EL208" s="185" t="e">
        <f t="shared" ref="EL208:EV208" si="396">SUM(EL209:EL227)</f>
        <v>#DIV/0!</v>
      </c>
      <c r="EM208" s="185" t="e">
        <f t="shared" si="396"/>
        <v>#DIV/0!</v>
      </c>
      <c r="EN208" s="185" t="e">
        <f t="shared" si="396"/>
        <v>#DIV/0!</v>
      </c>
      <c r="EO208" s="185" t="e">
        <f t="shared" si="396"/>
        <v>#DIV/0!</v>
      </c>
      <c r="EP208" s="185" t="e">
        <f t="shared" si="396"/>
        <v>#DIV/0!</v>
      </c>
      <c r="EQ208" s="185" t="e">
        <f t="shared" si="396"/>
        <v>#DIV/0!</v>
      </c>
      <c r="ER208" s="185" t="e">
        <f t="shared" si="396"/>
        <v>#DIV/0!</v>
      </c>
      <c r="ES208" s="185" t="e">
        <f t="shared" si="396"/>
        <v>#DIV/0!</v>
      </c>
      <c r="ET208" s="185" t="e">
        <f t="shared" si="396"/>
        <v>#DIV/0!</v>
      </c>
      <c r="EU208" s="185" t="e">
        <f t="shared" si="396"/>
        <v>#DIV/0!</v>
      </c>
      <c r="EV208" s="185" t="e">
        <f t="shared" si="396"/>
        <v>#DIV/0!</v>
      </c>
      <c r="EW208" s="171" t="e">
        <f>SUM(EK208:EV208)</f>
        <v>#DIV/0!</v>
      </c>
      <c r="EX208" s="222" t="e">
        <f t="shared" si="393"/>
        <v>#DIV/0!</v>
      </c>
      <c r="EY208" s="220"/>
      <c r="FC208" s="210"/>
      <c r="FD208" s="210"/>
      <c r="FE208" s="210"/>
      <c r="FF208" s="210"/>
      <c r="FG208" s="210"/>
      <c r="FH208" s="210"/>
      <c r="FI208" s="210"/>
      <c r="FJ208" s="210"/>
      <c r="FK208" s="210"/>
      <c r="FL208" s="210"/>
      <c r="FM208" s="210"/>
      <c r="FO208" s="124"/>
    </row>
    <row r="209" spans="139:171" ht="14.4" customHeight="1" x14ac:dyDescent="0.3">
      <c r="EI209" s="255" t="s">
        <v>213</v>
      </c>
      <c r="EJ209" s="257" t="str">
        <f>EJ34</f>
        <v>Salario ordinario</v>
      </c>
      <c r="EK209" s="258">
        <v>0</v>
      </c>
      <c r="EL209" s="258">
        <v>0</v>
      </c>
      <c r="EM209" s="258">
        <v>0</v>
      </c>
      <c r="EN209" s="258">
        <v>0</v>
      </c>
      <c r="EO209" s="258">
        <v>0</v>
      </c>
      <c r="EP209" s="258">
        <v>0</v>
      </c>
      <c r="EQ209" s="258">
        <v>0</v>
      </c>
      <c r="ER209" s="258">
        <v>0</v>
      </c>
      <c r="ES209" s="258">
        <v>0</v>
      </c>
      <c r="ET209" s="258">
        <v>0</v>
      </c>
      <c r="EU209" s="258">
        <v>0</v>
      </c>
      <c r="EV209" s="258">
        <v>0</v>
      </c>
      <c r="EW209" s="221">
        <f>SUM(EK209:EV209)</f>
        <v>0</v>
      </c>
      <c r="EX209" s="222" t="e">
        <f t="shared" si="393"/>
        <v>#DIV/0!</v>
      </c>
      <c r="EY209" s="220"/>
      <c r="FC209" s="210"/>
      <c r="FD209" s="210"/>
      <c r="FE209" s="210"/>
      <c r="FF209" s="210"/>
      <c r="FG209" s="210"/>
      <c r="FH209" s="210"/>
      <c r="FI209" s="210"/>
      <c r="FJ209" s="210"/>
      <c r="FK209" s="210"/>
      <c r="FL209" s="210"/>
      <c r="FM209" s="210"/>
      <c r="FO209" s="124"/>
    </row>
    <row r="210" spans="139:171" ht="14.4" customHeight="1" x14ac:dyDescent="0.3">
      <c r="EI210" s="255" t="s">
        <v>217</v>
      </c>
      <c r="EJ210" s="257" t="str">
        <f t="shared" ref="EJ210:EJ227" si="397">EJ35</f>
        <v>Horas extras</v>
      </c>
      <c r="EK210" s="296" t="e">
        <f>$EW$210*DV5</f>
        <v>#DIV/0!</v>
      </c>
      <c r="EL210" s="296" t="e">
        <f t="shared" ref="EL210:EV210" si="398">$EW$210*DW5</f>
        <v>#DIV/0!</v>
      </c>
      <c r="EM210" s="296" t="e">
        <f t="shared" si="398"/>
        <v>#DIV/0!</v>
      </c>
      <c r="EN210" s="296" t="e">
        <f t="shared" si="398"/>
        <v>#DIV/0!</v>
      </c>
      <c r="EO210" s="296" t="e">
        <f t="shared" si="398"/>
        <v>#DIV/0!</v>
      </c>
      <c r="EP210" s="296" t="e">
        <f t="shared" si="398"/>
        <v>#DIV/0!</v>
      </c>
      <c r="EQ210" s="296" t="e">
        <f t="shared" si="398"/>
        <v>#DIV/0!</v>
      </c>
      <c r="ER210" s="296" t="e">
        <f t="shared" si="398"/>
        <v>#DIV/0!</v>
      </c>
      <c r="ES210" s="296" t="e">
        <f t="shared" si="398"/>
        <v>#DIV/0!</v>
      </c>
      <c r="ET210" s="296" t="e">
        <f t="shared" si="398"/>
        <v>#DIV/0!</v>
      </c>
      <c r="EU210" s="296" t="e">
        <f t="shared" si="398"/>
        <v>#DIV/0!</v>
      </c>
      <c r="EV210" s="296" t="e">
        <f t="shared" si="398"/>
        <v>#DIV/0!</v>
      </c>
      <c r="EW210" s="221">
        <v>61073.9</v>
      </c>
      <c r="EX210" s="222" t="e">
        <f t="shared" si="393"/>
        <v>#DIV/0!</v>
      </c>
      <c r="EY210" s="220"/>
      <c r="FC210" s="210"/>
      <c r="FD210" s="210"/>
      <c r="FE210" s="210"/>
      <c r="FF210" s="210"/>
      <c r="FG210" s="210"/>
      <c r="FH210" s="210"/>
      <c r="FI210" s="210"/>
      <c r="FJ210" s="210"/>
      <c r="FK210" s="210"/>
      <c r="FL210" s="210"/>
      <c r="FM210" s="210"/>
      <c r="FO210" s="124"/>
    </row>
    <row r="211" spans="139:171" ht="14.4" customHeight="1" x14ac:dyDescent="0.3">
      <c r="EI211" s="255" t="s">
        <v>222</v>
      </c>
      <c r="EJ211" s="257" t="str">
        <f t="shared" si="397"/>
        <v>Comisiones por ventas</v>
      </c>
      <c r="EK211" s="258">
        <v>0</v>
      </c>
      <c r="EL211" s="258">
        <v>0</v>
      </c>
      <c r="EM211" s="258">
        <v>0</v>
      </c>
      <c r="EN211" s="258">
        <v>0</v>
      </c>
      <c r="EO211" s="258">
        <v>0</v>
      </c>
      <c r="EP211" s="258">
        <v>0</v>
      </c>
      <c r="EQ211" s="258">
        <v>0</v>
      </c>
      <c r="ER211" s="258">
        <v>0</v>
      </c>
      <c r="ES211" s="258">
        <v>0</v>
      </c>
      <c r="ET211" s="258">
        <v>0</v>
      </c>
      <c r="EU211" s="258">
        <v>0</v>
      </c>
      <c r="EV211" s="258">
        <v>0</v>
      </c>
      <c r="EW211" s="221">
        <f t="shared" ref="EW211:EW227" si="399">SUM(EK211:EV211)</f>
        <v>0</v>
      </c>
      <c r="EX211" s="222" t="e">
        <f t="shared" si="393"/>
        <v>#DIV/0!</v>
      </c>
      <c r="EY211" s="220"/>
      <c r="FC211" s="210"/>
      <c r="FD211" s="210"/>
      <c r="FE211" s="210"/>
      <c r="FF211" s="210"/>
      <c r="FG211" s="210"/>
      <c r="FH211" s="210"/>
      <c r="FI211" s="210"/>
      <c r="FJ211" s="210"/>
      <c r="FK211" s="210"/>
      <c r="FL211" s="210"/>
      <c r="FM211" s="210"/>
      <c r="FO211" s="124"/>
    </row>
    <row r="212" spans="139:171" ht="14.4" customHeight="1" x14ac:dyDescent="0.3">
      <c r="EI212" s="255" t="s">
        <v>224</v>
      </c>
      <c r="EJ212" s="257" t="str">
        <f t="shared" si="397"/>
        <v>Incentivos</v>
      </c>
      <c r="EK212" s="258">
        <v>0</v>
      </c>
      <c r="EL212" s="258">
        <v>0</v>
      </c>
      <c r="EM212" s="258">
        <v>0</v>
      </c>
      <c r="EN212" s="258">
        <v>0</v>
      </c>
      <c r="EO212" s="258">
        <v>0</v>
      </c>
      <c r="EP212" s="258">
        <v>0</v>
      </c>
      <c r="EQ212" s="258">
        <v>0</v>
      </c>
      <c r="ER212" s="258">
        <v>0</v>
      </c>
      <c r="ES212" s="258">
        <v>0</v>
      </c>
      <c r="ET212" s="258">
        <v>0</v>
      </c>
      <c r="EU212" s="258">
        <v>0</v>
      </c>
      <c r="EV212" s="258">
        <v>0</v>
      </c>
      <c r="EW212" s="221">
        <f t="shared" si="399"/>
        <v>0</v>
      </c>
      <c r="EX212" s="222" t="e">
        <f t="shared" si="393"/>
        <v>#DIV/0!</v>
      </c>
      <c r="EY212" s="220"/>
      <c r="FC212" s="210"/>
      <c r="FD212" s="210"/>
      <c r="FE212" s="210"/>
      <c r="FF212" s="210"/>
      <c r="FG212" s="210"/>
      <c r="FH212" s="210"/>
      <c r="FI212" s="210"/>
      <c r="FJ212" s="210"/>
      <c r="FK212" s="210"/>
      <c r="FL212" s="210"/>
      <c r="FM212" s="210"/>
      <c r="FO212" s="124"/>
    </row>
    <row r="213" spans="139:171" ht="14.4" customHeight="1" x14ac:dyDescent="0.3">
      <c r="EI213" s="255" t="s">
        <v>228</v>
      </c>
      <c r="EJ213" s="257" t="str">
        <f t="shared" si="397"/>
        <v>Bonificaciones</v>
      </c>
      <c r="EK213" s="258">
        <v>0</v>
      </c>
      <c r="EL213" s="258">
        <v>0</v>
      </c>
      <c r="EM213" s="258">
        <v>0</v>
      </c>
      <c r="EN213" s="258">
        <v>0</v>
      </c>
      <c r="EO213" s="258">
        <v>0</v>
      </c>
      <c r="EP213" s="258">
        <v>0</v>
      </c>
      <c r="EQ213" s="258">
        <v>0</v>
      </c>
      <c r="ER213" s="258">
        <v>0</v>
      </c>
      <c r="ES213" s="258">
        <v>0</v>
      </c>
      <c r="ET213" s="258">
        <v>0</v>
      </c>
      <c r="EU213" s="258">
        <v>0</v>
      </c>
      <c r="EV213" s="258">
        <v>0</v>
      </c>
      <c r="EW213" s="221">
        <f t="shared" si="399"/>
        <v>0</v>
      </c>
      <c r="EX213" s="222" t="e">
        <f t="shared" si="393"/>
        <v>#DIV/0!</v>
      </c>
      <c r="EY213" s="220"/>
      <c r="FC213" s="210"/>
      <c r="FD213" s="210"/>
      <c r="FE213" s="210"/>
      <c r="FF213" s="210"/>
      <c r="FG213" s="210"/>
      <c r="FH213" s="210"/>
      <c r="FI213" s="210"/>
      <c r="FJ213" s="210"/>
      <c r="FK213" s="210"/>
      <c r="FL213" s="210"/>
      <c r="FM213" s="210"/>
      <c r="FO213" s="124"/>
    </row>
    <row r="214" spans="139:171" ht="14.4" customHeight="1" x14ac:dyDescent="0.3">
      <c r="EI214" s="255" t="s">
        <v>231</v>
      </c>
      <c r="EJ214" s="257" t="str">
        <f t="shared" si="397"/>
        <v>Deprec. Veh. Empleados</v>
      </c>
      <c r="EK214" s="258">
        <v>0</v>
      </c>
      <c r="EL214" s="258">
        <v>0</v>
      </c>
      <c r="EM214" s="258">
        <v>0</v>
      </c>
      <c r="EN214" s="258">
        <v>0</v>
      </c>
      <c r="EO214" s="258">
        <v>0</v>
      </c>
      <c r="EP214" s="258">
        <v>0</v>
      </c>
      <c r="EQ214" s="258">
        <v>0</v>
      </c>
      <c r="ER214" s="258">
        <v>0</v>
      </c>
      <c r="ES214" s="258">
        <v>0</v>
      </c>
      <c r="ET214" s="258">
        <v>0</v>
      </c>
      <c r="EU214" s="258">
        <v>0</v>
      </c>
      <c r="EV214" s="258">
        <v>0</v>
      </c>
      <c r="EW214" s="221">
        <f t="shared" si="399"/>
        <v>0</v>
      </c>
      <c r="EX214" s="222" t="e">
        <f t="shared" si="393"/>
        <v>#DIV/0!</v>
      </c>
      <c r="EY214" s="220"/>
      <c r="FC214" s="210"/>
      <c r="FD214" s="210"/>
      <c r="FE214" s="210"/>
      <c r="FF214" s="210"/>
      <c r="FG214" s="210"/>
      <c r="FH214" s="210"/>
      <c r="FI214" s="210"/>
      <c r="FJ214" s="210"/>
      <c r="FK214" s="210"/>
      <c r="FL214" s="210"/>
      <c r="FM214" s="210"/>
      <c r="FO214" s="124"/>
    </row>
    <row r="215" spans="139:171" ht="14.4" customHeight="1" x14ac:dyDescent="0.3">
      <c r="EI215" s="255" t="s">
        <v>236</v>
      </c>
      <c r="EJ215" s="257" t="str">
        <f t="shared" si="397"/>
        <v>Viaticos de alimentación</v>
      </c>
      <c r="EK215" s="258">
        <v>0</v>
      </c>
      <c r="EL215" s="258">
        <v>0</v>
      </c>
      <c r="EM215" s="258">
        <v>0</v>
      </c>
      <c r="EN215" s="258">
        <v>0</v>
      </c>
      <c r="EO215" s="258">
        <v>0</v>
      </c>
      <c r="EP215" s="258">
        <v>0</v>
      </c>
      <c r="EQ215" s="258">
        <v>0</v>
      </c>
      <c r="ER215" s="258">
        <v>0</v>
      </c>
      <c r="ES215" s="258">
        <v>0</v>
      </c>
      <c r="ET215" s="258">
        <v>0</v>
      </c>
      <c r="EU215" s="258">
        <v>0</v>
      </c>
      <c r="EV215" s="258">
        <v>0</v>
      </c>
      <c r="EW215" s="221">
        <f t="shared" si="399"/>
        <v>0</v>
      </c>
      <c r="EX215" s="222" t="e">
        <f t="shared" si="393"/>
        <v>#DIV/0!</v>
      </c>
      <c r="EY215" s="220"/>
      <c r="FC215" s="210"/>
      <c r="FD215" s="210"/>
      <c r="FE215" s="210"/>
      <c r="FF215" s="210"/>
      <c r="FG215" s="210"/>
      <c r="FH215" s="210"/>
      <c r="FI215" s="210"/>
      <c r="FJ215" s="210"/>
      <c r="FK215" s="210"/>
      <c r="FL215" s="210"/>
      <c r="FM215" s="210"/>
      <c r="FO215" s="124"/>
    </row>
    <row r="216" spans="139:171" ht="14.4" customHeight="1" x14ac:dyDescent="0.3">
      <c r="EI216" s="255" t="s">
        <v>239</v>
      </c>
      <c r="EJ216" s="257" t="str">
        <f t="shared" si="397"/>
        <v>Viaticos de transporte</v>
      </c>
      <c r="EK216" s="296" t="e">
        <f>$EW$216*DV5</f>
        <v>#DIV/0!</v>
      </c>
      <c r="EL216" s="296" t="e">
        <f t="shared" ref="EL216:EV216" si="400">$EW$216*DW5</f>
        <v>#DIV/0!</v>
      </c>
      <c r="EM216" s="296" t="e">
        <f t="shared" si="400"/>
        <v>#DIV/0!</v>
      </c>
      <c r="EN216" s="296" t="e">
        <f t="shared" si="400"/>
        <v>#DIV/0!</v>
      </c>
      <c r="EO216" s="296" t="e">
        <f t="shared" si="400"/>
        <v>#DIV/0!</v>
      </c>
      <c r="EP216" s="296" t="e">
        <f t="shared" si="400"/>
        <v>#DIV/0!</v>
      </c>
      <c r="EQ216" s="296" t="e">
        <f t="shared" si="400"/>
        <v>#DIV/0!</v>
      </c>
      <c r="ER216" s="296" t="e">
        <f t="shared" si="400"/>
        <v>#DIV/0!</v>
      </c>
      <c r="ES216" s="296" t="e">
        <f t="shared" si="400"/>
        <v>#DIV/0!</v>
      </c>
      <c r="ET216" s="296" t="e">
        <f t="shared" si="400"/>
        <v>#DIV/0!</v>
      </c>
      <c r="EU216" s="296" t="e">
        <f t="shared" si="400"/>
        <v>#DIV/0!</v>
      </c>
      <c r="EV216" s="296" t="e">
        <f t="shared" si="400"/>
        <v>#DIV/0!</v>
      </c>
      <c r="EW216" s="221">
        <v>57600</v>
      </c>
      <c r="EX216" s="222" t="e">
        <f t="shared" si="393"/>
        <v>#DIV/0!</v>
      </c>
      <c r="EY216" s="220"/>
      <c r="FC216" s="210"/>
      <c r="FD216" s="210"/>
      <c r="FE216" s="210"/>
      <c r="FF216" s="210"/>
      <c r="FG216" s="210"/>
      <c r="FH216" s="210"/>
      <c r="FI216" s="210"/>
      <c r="FJ216" s="210"/>
      <c r="FK216" s="210"/>
      <c r="FL216" s="210"/>
      <c r="FM216" s="210"/>
      <c r="FO216" s="124"/>
    </row>
    <row r="217" spans="139:171" ht="14.4" customHeight="1" x14ac:dyDescent="0.3">
      <c r="EI217" s="255" t="s">
        <v>242</v>
      </c>
      <c r="EJ217" s="257" t="str">
        <f t="shared" si="397"/>
        <v>Vacaciones</v>
      </c>
      <c r="EK217" s="296">
        <f t="shared" ref="EK217:EV217" si="401">EK209*$EY$217</f>
        <v>0</v>
      </c>
      <c r="EL217" s="296">
        <f t="shared" si="401"/>
        <v>0</v>
      </c>
      <c r="EM217" s="296">
        <f t="shared" si="401"/>
        <v>0</v>
      </c>
      <c r="EN217" s="296">
        <f t="shared" si="401"/>
        <v>0</v>
      </c>
      <c r="EO217" s="296">
        <f t="shared" si="401"/>
        <v>0</v>
      </c>
      <c r="EP217" s="296">
        <f t="shared" si="401"/>
        <v>0</v>
      </c>
      <c r="EQ217" s="296">
        <f t="shared" si="401"/>
        <v>0</v>
      </c>
      <c r="ER217" s="296">
        <f t="shared" si="401"/>
        <v>0</v>
      </c>
      <c r="ES217" s="296">
        <f t="shared" si="401"/>
        <v>0</v>
      </c>
      <c r="ET217" s="296">
        <f t="shared" si="401"/>
        <v>0</v>
      </c>
      <c r="EU217" s="296">
        <f t="shared" si="401"/>
        <v>0</v>
      </c>
      <c r="EV217" s="296">
        <f t="shared" si="401"/>
        <v>0</v>
      </c>
      <c r="EW217" s="221">
        <f t="shared" si="399"/>
        <v>0</v>
      </c>
      <c r="EX217" s="222" t="e">
        <f t="shared" si="393"/>
        <v>#DIV/0!</v>
      </c>
      <c r="EY217" s="346">
        <v>8.3299999999999999E-2</v>
      </c>
      <c r="FC217" s="210"/>
      <c r="FD217" s="210"/>
      <c r="FE217" s="210"/>
      <c r="FF217" s="210"/>
      <c r="FG217" s="210"/>
      <c r="FH217" s="210"/>
      <c r="FI217" s="210"/>
      <c r="FJ217" s="210"/>
      <c r="FK217" s="210"/>
      <c r="FL217" s="210"/>
      <c r="FM217" s="210"/>
      <c r="FO217" s="124"/>
    </row>
    <row r="218" spans="139:171" ht="14.4" customHeight="1" x14ac:dyDescent="0.3">
      <c r="EI218" s="255" t="s">
        <v>244</v>
      </c>
      <c r="EJ218" s="257" t="str">
        <f t="shared" si="397"/>
        <v>Aguinaldo</v>
      </c>
      <c r="EK218" s="296">
        <f t="shared" ref="EK218:EV218" si="402">EK209*$EY$218</f>
        <v>0</v>
      </c>
      <c r="EL218" s="296">
        <f t="shared" si="402"/>
        <v>0</v>
      </c>
      <c r="EM218" s="296">
        <f t="shared" si="402"/>
        <v>0</v>
      </c>
      <c r="EN218" s="296">
        <f t="shared" si="402"/>
        <v>0</v>
      </c>
      <c r="EO218" s="296">
        <f t="shared" si="402"/>
        <v>0</v>
      </c>
      <c r="EP218" s="296">
        <f t="shared" si="402"/>
        <v>0</v>
      </c>
      <c r="EQ218" s="296">
        <f t="shared" si="402"/>
        <v>0</v>
      </c>
      <c r="ER218" s="296">
        <f t="shared" si="402"/>
        <v>0</v>
      </c>
      <c r="ES218" s="296">
        <f t="shared" si="402"/>
        <v>0</v>
      </c>
      <c r="ET218" s="296">
        <f t="shared" si="402"/>
        <v>0</v>
      </c>
      <c r="EU218" s="296">
        <f t="shared" si="402"/>
        <v>0</v>
      </c>
      <c r="EV218" s="296">
        <f t="shared" si="402"/>
        <v>0</v>
      </c>
      <c r="EW218" s="221">
        <f t="shared" si="399"/>
        <v>0</v>
      </c>
      <c r="EX218" s="222" t="e">
        <f t="shared" si="393"/>
        <v>#DIV/0!</v>
      </c>
      <c r="EY218" s="346">
        <v>8.3299999999999999E-2</v>
      </c>
      <c r="FC218" s="210"/>
      <c r="FD218" s="210"/>
      <c r="FE218" s="210"/>
      <c r="FF218" s="210"/>
      <c r="FG218" s="210"/>
      <c r="FH218" s="210"/>
      <c r="FI218" s="210"/>
      <c r="FJ218" s="210"/>
      <c r="FK218" s="210"/>
      <c r="FL218" s="210"/>
      <c r="FM218" s="210"/>
      <c r="FO218" s="124"/>
    </row>
    <row r="219" spans="139:171" ht="14.4" customHeight="1" x14ac:dyDescent="0.3">
      <c r="EI219" s="255" t="s">
        <v>247</v>
      </c>
      <c r="EJ219" s="257" t="str">
        <f t="shared" si="397"/>
        <v>Indemnizacion</v>
      </c>
      <c r="EK219" s="296">
        <f>EK209*$EY$218</f>
        <v>0</v>
      </c>
      <c r="EL219" s="296">
        <f t="shared" ref="EL219:EV219" si="403">EL209*$EY$218</f>
        <v>0</v>
      </c>
      <c r="EM219" s="296">
        <f t="shared" si="403"/>
        <v>0</v>
      </c>
      <c r="EN219" s="296">
        <f t="shared" si="403"/>
        <v>0</v>
      </c>
      <c r="EO219" s="296">
        <f t="shared" si="403"/>
        <v>0</v>
      </c>
      <c r="EP219" s="296">
        <f t="shared" si="403"/>
        <v>0</v>
      </c>
      <c r="EQ219" s="296">
        <f t="shared" si="403"/>
        <v>0</v>
      </c>
      <c r="ER219" s="296">
        <f t="shared" si="403"/>
        <v>0</v>
      </c>
      <c r="ES219" s="296">
        <f t="shared" si="403"/>
        <v>0</v>
      </c>
      <c r="ET219" s="296">
        <f t="shared" si="403"/>
        <v>0</v>
      </c>
      <c r="EU219" s="296">
        <f t="shared" si="403"/>
        <v>0</v>
      </c>
      <c r="EV219" s="296">
        <f t="shared" si="403"/>
        <v>0</v>
      </c>
      <c r="EW219" s="221">
        <f t="shared" si="399"/>
        <v>0</v>
      </c>
      <c r="EX219" s="222" t="e">
        <f t="shared" si="393"/>
        <v>#DIV/0!</v>
      </c>
      <c r="EY219" s="346">
        <v>8.3299999999999999E-2</v>
      </c>
      <c r="FC219" s="210"/>
      <c r="FD219" s="210"/>
      <c r="FE219" s="210"/>
      <c r="FF219" s="210"/>
      <c r="FG219" s="210"/>
      <c r="FH219" s="210"/>
      <c r="FI219" s="210"/>
      <c r="FJ219" s="210"/>
      <c r="FK219" s="210"/>
      <c r="FL219" s="210"/>
      <c r="FM219" s="210"/>
      <c r="FO219" s="124"/>
    </row>
    <row r="220" spans="139:171" ht="14.4" customHeight="1" x14ac:dyDescent="0.3">
      <c r="EI220" s="255" t="s">
        <v>249</v>
      </c>
      <c r="EJ220" s="257" t="str">
        <f t="shared" si="397"/>
        <v>Cuota capacitación por ley</v>
      </c>
      <c r="EK220" s="296">
        <f t="shared" ref="EK220:EV220" si="404">EK209*$EY$220</f>
        <v>0</v>
      </c>
      <c r="EL220" s="296">
        <f t="shared" si="404"/>
        <v>0</v>
      </c>
      <c r="EM220" s="296">
        <f t="shared" si="404"/>
        <v>0</v>
      </c>
      <c r="EN220" s="296">
        <f t="shared" si="404"/>
        <v>0</v>
      </c>
      <c r="EO220" s="296">
        <f t="shared" si="404"/>
        <v>0</v>
      </c>
      <c r="EP220" s="296">
        <f t="shared" si="404"/>
        <v>0</v>
      </c>
      <c r="EQ220" s="296">
        <f t="shared" si="404"/>
        <v>0</v>
      </c>
      <c r="ER220" s="296">
        <f t="shared" si="404"/>
        <v>0</v>
      </c>
      <c r="ES220" s="296">
        <f t="shared" si="404"/>
        <v>0</v>
      </c>
      <c r="ET220" s="296">
        <f t="shared" si="404"/>
        <v>0</v>
      </c>
      <c r="EU220" s="296">
        <f t="shared" si="404"/>
        <v>0</v>
      </c>
      <c r="EV220" s="296">
        <f t="shared" si="404"/>
        <v>0</v>
      </c>
      <c r="EW220" s="221">
        <f t="shared" si="399"/>
        <v>0</v>
      </c>
      <c r="EX220" s="222" t="e">
        <f t="shared" si="393"/>
        <v>#DIV/0!</v>
      </c>
      <c r="EY220" s="346">
        <v>0.02</v>
      </c>
      <c r="FC220" s="210"/>
      <c r="FD220" s="210"/>
      <c r="FE220" s="210"/>
      <c r="FF220" s="210"/>
      <c r="FG220" s="210"/>
      <c r="FH220" s="210"/>
      <c r="FI220" s="210"/>
      <c r="FJ220" s="210"/>
      <c r="FK220" s="210"/>
      <c r="FL220" s="210"/>
      <c r="FM220" s="210"/>
      <c r="FO220" s="124"/>
    </row>
    <row r="221" spans="139:171" ht="14.4" customHeight="1" x14ac:dyDescent="0.3">
      <c r="EI221" s="255" t="s">
        <v>252</v>
      </c>
      <c r="EJ221" s="257" t="str">
        <f t="shared" si="397"/>
        <v>Cuota seguro patronal</v>
      </c>
      <c r="EK221" s="296">
        <f t="shared" ref="EK221:EV221" si="405">EK209*$EY$221</f>
        <v>0</v>
      </c>
      <c r="EL221" s="296">
        <f t="shared" si="405"/>
        <v>0</v>
      </c>
      <c r="EM221" s="296">
        <f t="shared" si="405"/>
        <v>0</v>
      </c>
      <c r="EN221" s="296">
        <f t="shared" si="405"/>
        <v>0</v>
      </c>
      <c r="EO221" s="296">
        <f t="shared" si="405"/>
        <v>0</v>
      </c>
      <c r="EP221" s="296">
        <f t="shared" si="405"/>
        <v>0</v>
      </c>
      <c r="EQ221" s="296">
        <f t="shared" si="405"/>
        <v>0</v>
      </c>
      <c r="ER221" s="296">
        <f t="shared" si="405"/>
        <v>0</v>
      </c>
      <c r="ES221" s="296">
        <f t="shared" si="405"/>
        <v>0</v>
      </c>
      <c r="ET221" s="296">
        <f t="shared" si="405"/>
        <v>0</v>
      </c>
      <c r="EU221" s="296">
        <f t="shared" si="405"/>
        <v>0</v>
      </c>
      <c r="EV221" s="296">
        <f t="shared" si="405"/>
        <v>0</v>
      </c>
      <c r="EW221" s="221">
        <f t="shared" si="399"/>
        <v>0</v>
      </c>
      <c r="EX221" s="222" t="e">
        <f t="shared" si="393"/>
        <v>#DIV/0!</v>
      </c>
      <c r="EY221" s="346">
        <v>0.22500000000000001</v>
      </c>
      <c r="FC221" s="210"/>
      <c r="FD221" s="210"/>
      <c r="FE221" s="210"/>
      <c r="FF221" s="210"/>
      <c r="FG221" s="210"/>
      <c r="FH221" s="210"/>
      <c r="FI221" s="210"/>
      <c r="FJ221" s="210"/>
      <c r="FK221" s="210"/>
      <c r="FL221" s="210"/>
      <c r="FM221" s="210"/>
      <c r="FO221" s="124"/>
    </row>
    <row r="222" spans="139:171" ht="14.4" customHeight="1" x14ac:dyDescent="0.3">
      <c r="EI222" s="255" t="s">
        <v>254</v>
      </c>
      <c r="EJ222" s="257" t="str">
        <f t="shared" si="397"/>
        <v>Uniformes al personal</v>
      </c>
      <c r="EK222" s="258">
        <v>0</v>
      </c>
      <c r="EL222" s="258">
        <v>0</v>
      </c>
      <c r="EM222" s="258">
        <v>0</v>
      </c>
      <c r="EN222" s="258">
        <v>0</v>
      </c>
      <c r="EO222" s="258">
        <v>11281.9</v>
      </c>
      <c r="EP222" s="258">
        <v>0</v>
      </c>
      <c r="EQ222" s="258">
        <v>0</v>
      </c>
      <c r="ER222" s="258">
        <v>0</v>
      </c>
      <c r="ES222" s="258">
        <v>0</v>
      </c>
      <c r="ET222" s="258">
        <v>0</v>
      </c>
      <c r="EU222" s="258">
        <v>0</v>
      </c>
      <c r="EV222" s="258">
        <v>0</v>
      </c>
      <c r="EW222" s="221">
        <f t="shared" si="399"/>
        <v>11281.9</v>
      </c>
      <c r="EX222" s="222" t="e">
        <f t="shared" si="393"/>
        <v>#DIV/0!</v>
      </c>
      <c r="EY222" s="220"/>
      <c r="FC222" s="210"/>
      <c r="FD222" s="210"/>
      <c r="FE222" s="210"/>
      <c r="FF222" s="210"/>
      <c r="FG222" s="210"/>
      <c r="FH222" s="210"/>
      <c r="FI222" s="210"/>
      <c r="FJ222" s="210"/>
      <c r="FK222" s="210"/>
      <c r="FL222" s="210"/>
      <c r="FM222" s="210"/>
      <c r="FO222" s="124"/>
    </row>
    <row r="223" spans="139:171" ht="14.4" customHeight="1" x14ac:dyDescent="0.3">
      <c r="EI223" s="255" t="s">
        <v>258</v>
      </c>
      <c r="EJ223" s="257" t="str">
        <f t="shared" si="397"/>
        <v>Gastos medicos</v>
      </c>
      <c r="EK223" s="258">
        <v>0</v>
      </c>
      <c r="EL223" s="258">
        <v>0</v>
      </c>
      <c r="EM223" s="258">
        <v>0</v>
      </c>
      <c r="EN223" s="258">
        <v>0</v>
      </c>
      <c r="EO223" s="258">
        <v>0</v>
      </c>
      <c r="EP223" s="258">
        <v>0</v>
      </c>
      <c r="EQ223" s="258">
        <v>0</v>
      </c>
      <c r="ER223" s="258">
        <v>0</v>
      </c>
      <c r="ES223" s="258">
        <v>0</v>
      </c>
      <c r="ET223" s="258">
        <v>0</v>
      </c>
      <c r="EU223" s="258">
        <v>0</v>
      </c>
      <c r="EV223" s="258">
        <v>0</v>
      </c>
      <c r="EW223" s="221">
        <f t="shared" si="399"/>
        <v>0</v>
      </c>
      <c r="EX223" s="222" t="e">
        <f t="shared" si="393"/>
        <v>#DIV/0!</v>
      </c>
      <c r="EY223" s="220"/>
      <c r="FC223" s="210"/>
      <c r="FD223" s="210"/>
      <c r="FE223" s="210"/>
      <c r="FF223" s="210"/>
      <c r="FG223" s="210"/>
      <c r="FH223" s="210"/>
      <c r="FI223" s="210"/>
      <c r="FJ223" s="210"/>
      <c r="FK223" s="210"/>
      <c r="FL223" s="210"/>
      <c r="FM223" s="210"/>
      <c r="FO223" s="124"/>
    </row>
    <row r="224" spans="139:171" ht="14.4" customHeight="1" x14ac:dyDescent="0.3">
      <c r="EI224" s="255" t="s">
        <v>261</v>
      </c>
      <c r="EJ224" s="257" t="str">
        <f t="shared" si="397"/>
        <v>Seguro colectivo de vida</v>
      </c>
      <c r="EK224" s="258">
        <v>0</v>
      </c>
      <c r="EL224" s="258">
        <v>0</v>
      </c>
      <c r="EM224" s="258">
        <v>0</v>
      </c>
      <c r="EN224" s="258">
        <v>0</v>
      </c>
      <c r="EO224" s="258">
        <v>0</v>
      </c>
      <c r="EP224" s="258">
        <v>0</v>
      </c>
      <c r="EQ224" s="258">
        <v>0</v>
      </c>
      <c r="ER224" s="258">
        <v>0</v>
      </c>
      <c r="ES224" s="258">
        <v>0</v>
      </c>
      <c r="ET224" s="258">
        <v>0</v>
      </c>
      <c r="EU224" s="258">
        <v>0</v>
      </c>
      <c r="EV224" s="258">
        <v>0</v>
      </c>
      <c r="EW224" s="221">
        <f t="shared" si="399"/>
        <v>0</v>
      </c>
      <c r="EX224" s="222" t="e">
        <f t="shared" si="393"/>
        <v>#DIV/0!</v>
      </c>
      <c r="EY224" s="220"/>
      <c r="FC224" s="210"/>
      <c r="FD224" s="210"/>
      <c r="FE224" s="210"/>
      <c r="FF224" s="210"/>
      <c r="FG224" s="210"/>
      <c r="FH224" s="210"/>
      <c r="FI224" s="210"/>
      <c r="FJ224" s="210"/>
      <c r="FK224" s="210"/>
      <c r="FL224" s="210"/>
      <c r="FM224" s="210"/>
      <c r="FO224" s="124"/>
    </row>
    <row r="225" spans="139:171" ht="14.4" customHeight="1" x14ac:dyDescent="0.3">
      <c r="EI225" s="255" t="s">
        <v>266</v>
      </c>
      <c r="EJ225" s="257" t="str">
        <f t="shared" si="397"/>
        <v>Ayuda postmorten</v>
      </c>
      <c r="EK225" s="258">
        <v>0</v>
      </c>
      <c r="EL225" s="258">
        <v>0</v>
      </c>
      <c r="EM225" s="258">
        <v>0</v>
      </c>
      <c r="EN225" s="258">
        <v>0</v>
      </c>
      <c r="EO225" s="258">
        <v>0</v>
      </c>
      <c r="EP225" s="258">
        <v>0</v>
      </c>
      <c r="EQ225" s="258">
        <v>0</v>
      </c>
      <c r="ER225" s="258">
        <v>0</v>
      </c>
      <c r="ES225" s="258">
        <v>0</v>
      </c>
      <c r="ET225" s="258">
        <v>0</v>
      </c>
      <c r="EU225" s="258">
        <v>0</v>
      </c>
      <c r="EV225" s="258">
        <v>0</v>
      </c>
      <c r="EW225" s="221">
        <f t="shared" si="399"/>
        <v>0</v>
      </c>
      <c r="EX225" s="222" t="e">
        <f t="shared" si="393"/>
        <v>#DIV/0!</v>
      </c>
      <c r="EY225" s="220"/>
      <c r="FC225" s="210"/>
      <c r="FD225" s="210"/>
      <c r="FE225" s="210"/>
      <c r="FF225" s="210"/>
      <c r="FG225" s="210"/>
      <c r="FH225" s="210"/>
      <c r="FI225" s="210"/>
      <c r="FJ225" s="210"/>
      <c r="FK225" s="210"/>
      <c r="FL225" s="210"/>
      <c r="FM225" s="210"/>
      <c r="FO225" s="124"/>
    </row>
    <row r="226" spans="139:171" ht="14.4" customHeight="1" x14ac:dyDescent="0.3">
      <c r="EI226" s="288" t="s">
        <v>270</v>
      </c>
      <c r="EJ226" s="257" t="str">
        <f t="shared" si="397"/>
        <v>Cafeteria</v>
      </c>
      <c r="EK226" s="258">
        <v>0</v>
      </c>
      <c r="EL226" s="258">
        <v>0</v>
      </c>
      <c r="EM226" s="258">
        <v>0</v>
      </c>
      <c r="EN226" s="258">
        <v>0</v>
      </c>
      <c r="EO226" s="258">
        <v>0</v>
      </c>
      <c r="EP226" s="258">
        <v>0</v>
      </c>
      <c r="EQ226" s="258">
        <v>0</v>
      </c>
      <c r="ER226" s="258">
        <v>0</v>
      </c>
      <c r="ES226" s="258">
        <v>0</v>
      </c>
      <c r="ET226" s="258">
        <v>0</v>
      </c>
      <c r="EU226" s="258">
        <v>0</v>
      </c>
      <c r="EV226" s="258">
        <v>0</v>
      </c>
      <c r="EW226" s="221">
        <f t="shared" si="399"/>
        <v>0</v>
      </c>
      <c r="EX226" s="123" t="e">
        <f t="shared" si="393"/>
        <v>#DIV/0!</v>
      </c>
      <c r="EY226" s="220"/>
      <c r="FC226" s="210"/>
      <c r="FD226" s="210"/>
      <c r="FE226" s="210"/>
      <c r="FF226" s="210"/>
      <c r="FG226" s="210"/>
      <c r="FH226" s="210"/>
      <c r="FI226" s="210"/>
      <c r="FJ226" s="210"/>
      <c r="FK226" s="210"/>
      <c r="FL226" s="210"/>
      <c r="FM226" s="210"/>
      <c r="FO226" s="124"/>
    </row>
    <row r="227" spans="139:171" ht="14.4" customHeight="1" x14ac:dyDescent="0.3">
      <c r="EI227" s="255" t="s">
        <v>275</v>
      </c>
      <c r="EJ227" s="257" t="str">
        <f t="shared" si="397"/>
        <v>Aporte celebraciones</v>
      </c>
      <c r="EK227" s="258">
        <v>0</v>
      </c>
      <c r="EL227" s="258">
        <v>0</v>
      </c>
      <c r="EM227" s="258">
        <v>0</v>
      </c>
      <c r="EN227" s="258">
        <v>0</v>
      </c>
      <c r="EO227" s="258">
        <v>0</v>
      </c>
      <c r="EP227" s="258">
        <v>0</v>
      </c>
      <c r="EQ227" s="258">
        <v>0</v>
      </c>
      <c r="ER227" s="258">
        <v>0</v>
      </c>
      <c r="ES227" s="258">
        <v>0</v>
      </c>
      <c r="ET227" s="258">
        <v>0</v>
      </c>
      <c r="EU227" s="258">
        <v>0</v>
      </c>
      <c r="EV227" s="258">
        <v>0</v>
      </c>
      <c r="EW227" s="221">
        <f t="shared" si="399"/>
        <v>0</v>
      </c>
      <c r="EX227" s="222" t="e">
        <f t="shared" si="393"/>
        <v>#DIV/0!</v>
      </c>
      <c r="EY227" s="220"/>
      <c r="FC227" s="210"/>
      <c r="FD227" s="210"/>
      <c r="FE227" s="210"/>
      <c r="FF227" s="210"/>
      <c r="FG227" s="210"/>
      <c r="FH227" s="210"/>
      <c r="FI227" s="210"/>
      <c r="FJ227" s="210"/>
      <c r="FK227" s="210"/>
      <c r="FL227" s="210"/>
      <c r="FM227" s="210"/>
      <c r="FO227" s="124"/>
    </row>
    <row r="228" spans="139:171" ht="14.4" customHeight="1" x14ac:dyDescent="0.3">
      <c r="EI228" s="255" t="s">
        <v>279</v>
      </c>
      <c r="EJ228" s="216" t="s">
        <v>280</v>
      </c>
      <c r="EK228" s="185">
        <f>SUM(EK229:EK230)</f>
        <v>0</v>
      </c>
      <c r="EL228" s="185">
        <f t="shared" ref="EL228:EV228" si="406">SUM(EL229:EL230)</f>
        <v>0</v>
      </c>
      <c r="EM228" s="185">
        <f t="shared" si="406"/>
        <v>0</v>
      </c>
      <c r="EN228" s="185">
        <f t="shared" si="406"/>
        <v>0</v>
      </c>
      <c r="EO228" s="185">
        <f t="shared" si="406"/>
        <v>0</v>
      </c>
      <c r="EP228" s="185">
        <f t="shared" si="406"/>
        <v>0</v>
      </c>
      <c r="EQ228" s="185">
        <f t="shared" si="406"/>
        <v>0</v>
      </c>
      <c r="ER228" s="185">
        <f t="shared" si="406"/>
        <v>0</v>
      </c>
      <c r="ES228" s="185">
        <f t="shared" si="406"/>
        <v>0</v>
      </c>
      <c r="ET228" s="185">
        <f t="shared" si="406"/>
        <v>0</v>
      </c>
      <c r="EU228" s="185">
        <f t="shared" si="406"/>
        <v>0</v>
      </c>
      <c r="EV228" s="185">
        <f t="shared" si="406"/>
        <v>0</v>
      </c>
      <c r="EW228" s="171">
        <f>SUM(EK228:EV228)</f>
        <v>0</v>
      </c>
      <c r="EX228" s="222" t="e">
        <f t="shared" si="393"/>
        <v>#DIV/0!</v>
      </c>
      <c r="EY228" s="220"/>
      <c r="FC228" s="210"/>
      <c r="FD228" s="210"/>
      <c r="FE228" s="210"/>
      <c r="FF228" s="210"/>
      <c r="FG228" s="210"/>
      <c r="FH228" s="210"/>
      <c r="FI228" s="210"/>
      <c r="FJ228" s="210"/>
      <c r="FK228" s="210"/>
      <c r="FL228" s="210"/>
      <c r="FM228" s="210"/>
      <c r="FO228" s="124"/>
    </row>
    <row r="229" spans="139:171" ht="14.4" customHeight="1" x14ac:dyDescent="0.3">
      <c r="EI229" s="288" t="s">
        <v>283</v>
      </c>
      <c r="EJ229" s="257" t="str">
        <f t="shared" ref="EJ229:EJ230" si="407">EJ54</f>
        <v>Capacitacion interna</v>
      </c>
      <c r="EK229" s="258">
        <v>0</v>
      </c>
      <c r="EL229" s="258">
        <v>0</v>
      </c>
      <c r="EM229" s="258">
        <v>0</v>
      </c>
      <c r="EN229" s="258">
        <v>0</v>
      </c>
      <c r="EO229" s="258">
        <v>0</v>
      </c>
      <c r="EP229" s="258">
        <v>0</v>
      </c>
      <c r="EQ229" s="258">
        <v>0</v>
      </c>
      <c r="ER229" s="258">
        <v>0</v>
      </c>
      <c r="ES229" s="258">
        <v>0</v>
      </c>
      <c r="ET229" s="258">
        <v>0</v>
      </c>
      <c r="EU229" s="258">
        <v>0</v>
      </c>
      <c r="EV229" s="258">
        <v>0</v>
      </c>
      <c r="EW229" s="221">
        <f t="shared" ref="EW229:EW230" si="408">SUM(EK229:EV229)</f>
        <v>0</v>
      </c>
      <c r="EX229" s="123" t="e">
        <f t="shared" si="393"/>
        <v>#DIV/0!</v>
      </c>
      <c r="EY229" s="220"/>
      <c r="FC229" s="210"/>
      <c r="FD229" s="210"/>
      <c r="FE229" s="210"/>
      <c r="FF229" s="210"/>
      <c r="FG229" s="210"/>
      <c r="FH229" s="210"/>
      <c r="FI229" s="210"/>
      <c r="FJ229" s="210"/>
      <c r="FK229" s="210"/>
      <c r="FL229" s="210"/>
      <c r="FM229" s="210"/>
      <c r="FO229" s="124"/>
    </row>
    <row r="230" spans="139:171" ht="14.4" customHeight="1" x14ac:dyDescent="0.3">
      <c r="EI230" s="255" t="s">
        <v>292</v>
      </c>
      <c r="EJ230" s="257" t="str">
        <f t="shared" si="407"/>
        <v>Capacitacion externa</v>
      </c>
      <c r="EK230" s="258">
        <v>0</v>
      </c>
      <c r="EL230" s="258">
        <v>0</v>
      </c>
      <c r="EM230" s="258">
        <v>0</v>
      </c>
      <c r="EN230" s="258">
        <v>0</v>
      </c>
      <c r="EO230" s="258">
        <v>0</v>
      </c>
      <c r="EP230" s="258">
        <v>0</v>
      </c>
      <c r="EQ230" s="258">
        <v>0</v>
      </c>
      <c r="ER230" s="258">
        <v>0</v>
      </c>
      <c r="ES230" s="258">
        <v>0</v>
      </c>
      <c r="ET230" s="258">
        <v>0</v>
      </c>
      <c r="EU230" s="258">
        <v>0</v>
      </c>
      <c r="EV230" s="258">
        <v>0</v>
      </c>
      <c r="EW230" s="221">
        <f t="shared" si="408"/>
        <v>0</v>
      </c>
      <c r="EX230" s="222" t="e">
        <f t="shared" si="393"/>
        <v>#DIV/0!</v>
      </c>
      <c r="EY230" s="220"/>
      <c r="FC230" s="210"/>
      <c r="FD230" s="210"/>
      <c r="FE230" s="210"/>
      <c r="FF230" s="210"/>
      <c r="FG230" s="210"/>
      <c r="FH230" s="210"/>
      <c r="FI230" s="210"/>
      <c r="FJ230" s="210"/>
      <c r="FK230" s="210"/>
      <c r="FL230" s="210"/>
      <c r="FM230" s="210"/>
      <c r="FO230" s="124"/>
    </row>
    <row r="231" spans="139:171" ht="14.4" customHeight="1" x14ac:dyDescent="0.3">
      <c r="EI231" s="255" t="s">
        <v>295</v>
      </c>
      <c r="EJ231" s="216" t="s">
        <v>296</v>
      </c>
      <c r="EK231" s="185">
        <f t="shared" ref="EK231:EV231" si="409">SUM(EK232:EK237)</f>
        <v>0</v>
      </c>
      <c r="EL231" s="185">
        <f t="shared" si="409"/>
        <v>0</v>
      </c>
      <c r="EM231" s="185">
        <f t="shared" si="409"/>
        <v>0</v>
      </c>
      <c r="EN231" s="185">
        <f t="shared" si="409"/>
        <v>0</v>
      </c>
      <c r="EO231" s="185">
        <f t="shared" si="409"/>
        <v>0</v>
      </c>
      <c r="EP231" s="185">
        <f t="shared" si="409"/>
        <v>0</v>
      </c>
      <c r="EQ231" s="185">
        <f t="shared" si="409"/>
        <v>0</v>
      </c>
      <c r="ER231" s="185">
        <f t="shared" si="409"/>
        <v>0</v>
      </c>
      <c r="ES231" s="185">
        <f t="shared" si="409"/>
        <v>0</v>
      </c>
      <c r="ET231" s="185">
        <f t="shared" si="409"/>
        <v>0</v>
      </c>
      <c r="EU231" s="185">
        <f t="shared" si="409"/>
        <v>0</v>
      </c>
      <c r="EV231" s="185">
        <f t="shared" si="409"/>
        <v>0</v>
      </c>
      <c r="EW231" s="171">
        <f>SUM(EK231:EV231)</f>
        <v>0</v>
      </c>
      <c r="EX231" s="222" t="e">
        <f t="shared" si="393"/>
        <v>#DIV/0!</v>
      </c>
      <c r="EY231" s="220"/>
      <c r="FC231" s="210"/>
      <c r="FD231" s="210"/>
      <c r="FE231" s="210"/>
      <c r="FF231" s="210"/>
      <c r="FG231" s="210"/>
      <c r="FH231" s="210"/>
      <c r="FI231" s="210"/>
      <c r="FJ231" s="210"/>
      <c r="FK231" s="210"/>
      <c r="FL231" s="210"/>
      <c r="FM231" s="210"/>
      <c r="FO231" s="124"/>
    </row>
    <row r="232" spans="139:171" ht="14.4" customHeight="1" x14ac:dyDescent="0.3">
      <c r="EI232" s="255" t="s">
        <v>298</v>
      </c>
      <c r="EJ232" s="257" t="str">
        <f t="shared" ref="EJ232:EJ237" si="410">EJ57</f>
        <v>Honorarios abogados y administracion</v>
      </c>
      <c r="EK232" s="258">
        <v>0</v>
      </c>
      <c r="EL232" s="258">
        <v>0</v>
      </c>
      <c r="EM232" s="258">
        <v>0</v>
      </c>
      <c r="EN232" s="258">
        <v>0</v>
      </c>
      <c r="EO232" s="258">
        <v>0</v>
      </c>
      <c r="EP232" s="258">
        <v>0</v>
      </c>
      <c r="EQ232" s="258">
        <v>0</v>
      </c>
      <c r="ER232" s="258">
        <v>0</v>
      </c>
      <c r="ES232" s="258">
        <v>0</v>
      </c>
      <c r="ET232" s="258">
        <v>0</v>
      </c>
      <c r="EU232" s="258">
        <v>0</v>
      </c>
      <c r="EV232" s="258">
        <v>0</v>
      </c>
      <c r="EW232" s="221">
        <f t="shared" ref="EW232:EW237" si="411">SUM(EK232:EV232)</f>
        <v>0</v>
      </c>
      <c r="EX232" s="222" t="e">
        <f t="shared" si="393"/>
        <v>#DIV/0!</v>
      </c>
      <c r="EY232" s="220"/>
      <c r="FC232" s="210"/>
      <c r="FD232" s="210"/>
      <c r="FE232" s="210"/>
      <c r="FF232" s="210"/>
      <c r="FG232" s="210"/>
      <c r="FH232" s="210"/>
      <c r="FI232" s="210"/>
      <c r="FJ232" s="210"/>
      <c r="FK232" s="210"/>
      <c r="FL232" s="210"/>
      <c r="FM232" s="210"/>
      <c r="FO232" s="124"/>
    </row>
    <row r="233" spans="139:171" ht="14.4" customHeight="1" x14ac:dyDescent="0.3">
      <c r="EI233" s="255" t="s">
        <v>301</v>
      </c>
      <c r="EJ233" s="257" t="str">
        <f t="shared" si="410"/>
        <v>Honorarios informática</v>
      </c>
      <c r="EK233" s="258">
        <v>0</v>
      </c>
      <c r="EL233" s="258">
        <v>0</v>
      </c>
      <c r="EM233" s="258">
        <v>0</v>
      </c>
      <c r="EN233" s="258">
        <v>0</v>
      </c>
      <c r="EO233" s="258">
        <v>0</v>
      </c>
      <c r="EP233" s="258">
        <v>0</v>
      </c>
      <c r="EQ233" s="258">
        <v>0</v>
      </c>
      <c r="ER233" s="258">
        <v>0</v>
      </c>
      <c r="ES233" s="258">
        <v>0</v>
      </c>
      <c r="ET233" s="258">
        <v>0</v>
      </c>
      <c r="EU233" s="258">
        <v>0</v>
      </c>
      <c r="EV233" s="258">
        <v>0</v>
      </c>
      <c r="EW233" s="221">
        <f t="shared" si="411"/>
        <v>0</v>
      </c>
      <c r="EX233" s="222" t="e">
        <f t="shared" si="393"/>
        <v>#DIV/0!</v>
      </c>
      <c r="EY233" s="220"/>
      <c r="FC233" s="210"/>
      <c r="FD233" s="210"/>
      <c r="FE233" s="210"/>
      <c r="FF233" s="210"/>
      <c r="FG233" s="210"/>
      <c r="FH233" s="210"/>
      <c r="FI233" s="210"/>
      <c r="FJ233" s="210"/>
      <c r="FK233" s="210"/>
      <c r="FL233" s="210"/>
      <c r="FM233" s="210"/>
      <c r="FO233" s="124"/>
    </row>
    <row r="234" spans="139:171" ht="14.4" customHeight="1" x14ac:dyDescent="0.3">
      <c r="EI234" s="255" t="s">
        <v>304</v>
      </c>
      <c r="EJ234" s="257" t="str">
        <f t="shared" si="410"/>
        <v>Honorarios auditoria</v>
      </c>
      <c r="EK234" s="258">
        <v>0</v>
      </c>
      <c r="EL234" s="258">
        <v>0</v>
      </c>
      <c r="EM234" s="258">
        <v>0</v>
      </c>
      <c r="EN234" s="258">
        <v>0</v>
      </c>
      <c r="EO234" s="258">
        <v>0</v>
      </c>
      <c r="EP234" s="258">
        <v>0</v>
      </c>
      <c r="EQ234" s="258">
        <v>0</v>
      </c>
      <c r="ER234" s="258">
        <v>0</v>
      </c>
      <c r="ES234" s="258">
        <v>0</v>
      </c>
      <c r="ET234" s="258">
        <v>0</v>
      </c>
      <c r="EU234" s="258">
        <v>0</v>
      </c>
      <c r="EV234" s="258">
        <v>0</v>
      </c>
      <c r="EW234" s="221">
        <f t="shared" si="411"/>
        <v>0</v>
      </c>
      <c r="EX234" s="222"/>
      <c r="EY234" s="220"/>
      <c r="FC234" s="210"/>
      <c r="FD234" s="210"/>
      <c r="FE234" s="210"/>
      <c r="FF234" s="210"/>
      <c r="FG234" s="210"/>
      <c r="FH234" s="210"/>
      <c r="FI234" s="210"/>
      <c r="FJ234" s="210"/>
      <c r="FK234" s="210"/>
      <c r="FL234" s="210"/>
      <c r="FM234" s="210"/>
      <c r="FO234" s="124"/>
    </row>
    <row r="235" spans="139:171" ht="14.4" customHeight="1" x14ac:dyDescent="0.3">
      <c r="EI235" s="255" t="s">
        <v>307</v>
      </c>
      <c r="EJ235" s="257" t="str">
        <f t="shared" si="410"/>
        <v>Honorarios tecnicos</v>
      </c>
      <c r="EK235" s="258">
        <v>0</v>
      </c>
      <c r="EL235" s="258">
        <v>0</v>
      </c>
      <c r="EM235" s="258">
        <v>0</v>
      </c>
      <c r="EN235" s="258">
        <v>0</v>
      </c>
      <c r="EO235" s="258">
        <v>0</v>
      </c>
      <c r="EP235" s="258">
        <v>0</v>
      </c>
      <c r="EQ235" s="258">
        <v>0</v>
      </c>
      <c r="ER235" s="258">
        <v>0</v>
      </c>
      <c r="ES235" s="258">
        <v>0</v>
      </c>
      <c r="ET235" s="258">
        <v>0</v>
      </c>
      <c r="EU235" s="258">
        <v>0</v>
      </c>
      <c r="EV235" s="258">
        <v>0</v>
      </c>
      <c r="EW235" s="221">
        <f t="shared" si="411"/>
        <v>0</v>
      </c>
      <c r="EX235" s="222" t="e">
        <f t="shared" ref="EX235:EX298" si="412">EW237/$EW$201</f>
        <v>#DIV/0!</v>
      </c>
      <c r="EY235" s="220"/>
      <c r="FC235" s="210"/>
      <c r="FD235" s="210"/>
      <c r="FE235" s="210"/>
      <c r="FF235" s="210"/>
      <c r="FG235" s="210"/>
      <c r="FH235" s="210"/>
      <c r="FI235" s="210"/>
      <c r="FJ235" s="210"/>
      <c r="FK235" s="210"/>
      <c r="FL235" s="210"/>
      <c r="FM235" s="210"/>
      <c r="FO235" s="124"/>
    </row>
    <row r="236" spans="139:171" ht="14.4" customHeight="1" x14ac:dyDescent="0.3">
      <c r="EI236" s="288" t="s">
        <v>310</v>
      </c>
      <c r="EJ236" s="257" t="str">
        <f t="shared" si="410"/>
        <v>Honorarios contables</v>
      </c>
      <c r="EK236" s="258">
        <v>0</v>
      </c>
      <c r="EL236" s="258">
        <v>0</v>
      </c>
      <c r="EM236" s="258">
        <v>0</v>
      </c>
      <c r="EN236" s="258">
        <v>0</v>
      </c>
      <c r="EO236" s="258">
        <v>0</v>
      </c>
      <c r="EP236" s="258">
        <v>0</v>
      </c>
      <c r="EQ236" s="258">
        <v>0</v>
      </c>
      <c r="ER236" s="258">
        <v>0</v>
      </c>
      <c r="ES236" s="258">
        <v>0</v>
      </c>
      <c r="ET236" s="258">
        <v>0</v>
      </c>
      <c r="EU236" s="258">
        <v>0</v>
      </c>
      <c r="EV236" s="258">
        <v>0</v>
      </c>
      <c r="EW236" s="221"/>
      <c r="EX236" s="123" t="e">
        <f t="shared" si="412"/>
        <v>#DIV/0!</v>
      </c>
      <c r="EY236" s="220"/>
      <c r="FC236" s="210"/>
      <c r="FD236" s="210"/>
      <c r="FE236" s="210"/>
      <c r="FF236" s="210"/>
      <c r="FG236" s="210"/>
      <c r="FH236" s="210"/>
      <c r="FI236" s="210"/>
      <c r="FJ236" s="210"/>
      <c r="FK236" s="210"/>
      <c r="FL236" s="210"/>
      <c r="FM236" s="210"/>
      <c r="FO236" s="124"/>
    </row>
    <row r="237" spans="139:171" ht="14.4" customHeight="1" x14ac:dyDescent="0.3">
      <c r="EI237" s="255" t="s">
        <v>313</v>
      </c>
      <c r="EJ237" s="257" t="str">
        <f t="shared" si="410"/>
        <v>Otros honorarios</v>
      </c>
      <c r="EK237" s="258">
        <v>0</v>
      </c>
      <c r="EL237" s="258">
        <v>0</v>
      </c>
      <c r="EM237" s="258">
        <v>0</v>
      </c>
      <c r="EN237" s="258">
        <v>0</v>
      </c>
      <c r="EO237" s="258">
        <v>0</v>
      </c>
      <c r="EP237" s="258">
        <v>0</v>
      </c>
      <c r="EQ237" s="258">
        <v>0</v>
      </c>
      <c r="ER237" s="258">
        <v>0</v>
      </c>
      <c r="ES237" s="258">
        <v>0</v>
      </c>
      <c r="ET237" s="258">
        <v>0</v>
      </c>
      <c r="EU237" s="258">
        <v>0</v>
      </c>
      <c r="EV237" s="258">
        <v>0</v>
      </c>
      <c r="EW237" s="221">
        <f t="shared" si="411"/>
        <v>0</v>
      </c>
      <c r="EX237" s="222" t="e">
        <f t="shared" si="412"/>
        <v>#DIV/0!</v>
      </c>
      <c r="EY237" s="220"/>
      <c r="FC237" s="210"/>
      <c r="FD237" s="210"/>
      <c r="FE237" s="210"/>
      <c r="FF237" s="210"/>
      <c r="FG237" s="210"/>
      <c r="FH237" s="210"/>
      <c r="FI237" s="210"/>
      <c r="FJ237" s="210"/>
      <c r="FK237" s="210"/>
      <c r="FL237" s="210"/>
      <c r="FM237" s="210"/>
      <c r="FO237" s="124"/>
    </row>
    <row r="238" spans="139:171" ht="14.4" customHeight="1" x14ac:dyDescent="0.3">
      <c r="EI238" s="255" t="s">
        <v>316</v>
      </c>
      <c r="EJ238" s="216" t="s">
        <v>317</v>
      </c>
      <c r="EK238" s="185">
        <f>SUM(EK239:EK254)</f>
        <v>0</v>
      </c>
      <c r="EL238" s="185">
        <f t="shared" ref="EL238:EV238" si="413">SUM(EL239:EL254)</f>
        <v>0</v>
      </c>
      <c r="EM238" s="185">
        <f t="shared" si="413"/>
        <v>0</v>
      </c>
      <c r="EN238" s="185">
        <f t="shared" si="413"/>
        <v>0</v>
      </c>
      <c r="EO238" s="185">
        <f t="shared" si="413"/>
        <v>0</v>
      </c>
      <c r="EP238" s="185">
        <f t="shared" si="413"/>
        <v>0</v>
      </c>
      <c r="EQ238" s="185">
        <f t="shared" si="413"/>
        <v>0</v>
      </c>
      <c r="ER238" s="185">
        <f t="shared" si="413"/>
        <v>0</v>
      </c>
      <c r="ES238" s="185">
        <f t="shared" si="413"/>
        <v>0</v>
      </c>
      <c r="ET238" s="185">
        <f t="shared" si="413"/>
        <v>0</v>
      </c>
      <c r="EU238" s="185">
        <f t="shared" si="413"/>
        <v>0</v>
      </c>
      <c r="EV238" s="185">
        <f t="shared" si="413"/>
        <v>0</v>
      </c>
      <c r="EW238" s="171">
        <f>SUM(EK238:EV238)</f>
        <v>0</v>
      </c>
      <c r="EX238" s="222" t="e">
        <f t="shared" si="412"/>
        <v>#DIV/0!</v>
      </c>
      <c r="EY238" s="220"/>
      <c r="FC238" s="210"/>
      <c r="FD238" s="210"/>
      <c r="FE238" s="210"/>
      <c r="FF238" s="210"/>
      <c r="FG238" s="210"/>
      <c r="FH238" s="210"/>
      <c r="FI238" s="210"/>
      <c r="FJ238" s="210"/>
      <c r="FK238" s="210"/>
      <c r="FL238" s="210"/>
      <c r="FM238" s="210"/>
      <c r="FO238" s="124"/>
    </row>
    <row r="239" spans="139:171" ht="14.4" customHeight="1" x14ac:dyDescent="0.3">
      <c r="EI239" s="255" t="s">
        <v>319</v>
      </c>
      <c r="EJ239" s="257" t="str">
        <f t="shared" ref="EJ239:EJ254" si="414">EJ64</f>
        <v>Mantto. Edificios arrendados</v>
      </c>
      <c r="EK239" s="258">
        <v>0</v>
      </c>
      <c r="EL239" s="258">
        <v>0</v>
      </c>
      <c r="EM239" s="258">
        <v>0</v>
      </c>
      <c r="EN239" s="258">
        <v>0</v>
      </c>
      <c r="EO239" s="258">
        <v>0</v>
      </c>
      <c r="EP239" s="258">
        <v>0</v>
      </c>
      <c r="EQ239" s="258">
        <v>0</v>
      </c>
      <c r="ER239" s="258">
        <v>0</v>
      </c>
      <c r="ES239" s="258">
        <v>0</v>
      </c>
      <c r="ET239" s="258">
        <v>0</v>
      </c>
      <c r="EU239" s="258">
        <v>0</v>
      </c>
      <c r="EV239" s="258">
        <v>0</v>
      </c>
      <c r="EW239" s="221">
        <f t="shared" ref="EW239:EW254" si="415">SUM(EK239:EV239)</f>
        <v>0</v>
      </c>
      <c r="EX239" s="222" t="e">
        <f t="shared" si="412"/>
        <v>#DIV/0!</v>
      </c>
      <c r="EY239" s="220"/>
      <c r="FC239" s="210"/>
      <c r="FD239" s="210"/>
      <c r="FE239" s="210"/>
      <c r="FF239" s="210"/>
      <c r="FG239" s="210"/>
      <c r="FH239" s="210"/>
      <c r="FI239" s="210"/>
      <c r="FJ239" s="210"/>
      <c r="FK239" s="210"/>
      <c r="FL239" s="210"/>
      <c r="FM239" s="210"/>
      <c r="FO239" s="124"/>
    </row>
    <row r="240" spans="139:171" ht="14.4" customHeight="1" x14ac:dyDescent="0.3">
      <c r="EI240" s="255" t="s">
        <v>323</v>
      </c>
      <c r="EJ240" s="257" t="str">
        <f t="shared" si="414"/>
        <v>Mantto. Mobiliario y equipo de oficina</v>
      </c>
      <c r="EK240" s="258">
        <v>0</v>
      </c>
      <c r="EL240" s="258">
        <v>0</v>
      </c>
      <c r="EM240" s="258">
        <v>0</v>
      </c>
      <c r="EN240" s="258">
        <v>0</v>
      </c>
      <c r="EO240" s="258">
        <v>0</v>
      </c>
      <c r="EP240" s="258">
        <v>0</v>
      </c>
      <c r="EQ240" s="258">
        <v>0</v>
      </c>
      <c r="ER240" s="258">
        <v>0</v>
      </c>
      <c r="ES240" s="258">
        <v>0</v>
      </c>
      <c r="ET240" s="258">
        <v>0</v>
      </c>
      <c r="EU240" s="258">
        <v>0</v>
      </c>
      <c r="EV240" s="258">
        <v>0</v>
      </c>
      <c r="EW240" s="221">
        <f t="shared" si="415"/>
        <v>0</v>
      </c>
      <c r="EX240" s="222" t="e">
        <f t="shared" si="412"/>
        <v>#DIV/0!</v>
      </c>
      <c r="EY240" s="220"/>
      <c r="FC240" s="210"/>
      <c r="FD240" s="210"/>
      <c r="FE240" s="210"/>
      <c r="FF240" s="210"/>
      <c r="FG240" s="210"/>
      <c r="FH240" s="210"/>
      <c r="FI240" s="210"/>
      <c r="FJ240" s="210"/>
      <c r="FK240" s="210"/>
      <c r="FL240" s="210"/>
      <c r="FM240" s="210"/>
      <c r="FO240" s="124"/>
    </row>
    <row r="241" spans="139:171" ht="14.4" customHeight="1" x14ac:dyDescent="0.3">
      <c r="EI241" s="255" t="s">
        <v>326</v>
      </c>
      <c r="EJ241" s="257" t="str">
        <f t="shared" si="414"/>
        <v>Mantto. Equipo de cómputo</v>
      </c>
      <c r="EK241" s="258">
        <v>0</v>
      </c>
      <c r="EL241" s="258">
        <v>0</v>
      </c>
      <c r="EM241" s="258">
        <v>0</v>
      </c>
      <c r="EN241" s="258">
        <v>0</v>
      </c>
      <c r="EO241" s="258">
        <v>0</v>
      </c>
      <c r="EP241" s="258">
        <v>0</v>
      </c>
      <c r="EQ241" s="258">
        <v>0</v>
      </c>
      <c r="ER241" s="258">
        <v>0</v>
      </c>
      <c r="ES241" s="258">
        <v>0</v>
      </c>
      <c r="ET241" s="258">
        <v>0</v>
      </c>
      <c r="EU241" s="258">
        <v>0</v>
      </c>
      <c r="EV241" s="258">
        <v>0</v>
      </c>
      <c r="EW241" s="221">
        <f t="shared" si="415"/>
        <v>0</v>
      </c>
      <c r="EX241" s="222" t="e">
        <f t="shared" si="412"/>
        <v>#DIV/0!</v>
      </c>
      <c r="EY241" s="220"/>
      <c r="FC241" s="210"/>
      <c r="FD241" s="210"/>
      <c r="FE241" s="210"/>
      <c r="FF241" s="210"/>
      <c r="FG241" s="210"/>
      <c r="FH241" s="210"/>
      <c r="FI241" s="210"/>
      <c r="FJ241" s="210"/>
      <c r="FK241" s="210"/>
      <c r="FL241" s="210"/>
      <c r="FM241" s="210"/>
      <c r="FO241" s="124"/>
    </row>
    <row r="242" spans="139:171" ht="14.4" customHeight="1" x14ac:dyDescent="0.3">
      <c r="EI242" s="255" t="s">
        <v>328</v>
      </c>
      <c r="EJ242" s="257" t="str">
        <f t="shared" si="414"/>
        <v>Mantto. Herramientas</v>
      </c>
      <c r="EK242" s="258">
        <v>0</v>
      </c>
      <c r="EL242" s="258">
        <v>0</v>
      </c>
      <c r="EM242" s="258">
        <v>0</v>
      </c>
      <c r="EN242" s="258">
        <v>0</v>
      </c>
      <c r="EO242" s="258">
        <v>0</v>
      </c>
      <c r="EP242" s="258">
        <v>0</v>
      </c>
      <c r="EQ242" s="258">
        <v>0</v>
      </c>
      <c r="ER242" s="258">
        <v>0</v>
      </c>
      <c r="ES242" s="258">
        <v>0</v>
      </c>
      <c r="ET242" s="258">
        <v>0</v>
      </c>
      <c r="EU242" s="258">
        <v>0</v>
      </c>
      <c r="EV242" s="258">
        <v>0</v>
      </c>
      <c r="EW242" s="221">
        <f t="shared" si="415"/>
        <v>0</v>
      </c>
      <c r="EX242" s="222" t="e">
        <f t="shared" si="412"/>
        <v>#DIV/0!</v>
      </c>
      <c r="EY242" s="220"/>
      <c r="FC242" s="210"/>
      <c r="FD242" s="210"/>
      <c r="FE242" s="210"/>
      <c r="FF242" s="210"/>
      <c r="FG242" s="210"/>
      <c r="FH242" s="210"/>
      <c r="FI242" s="210"/>
      <c r="FJ242" s="210"/>
      <c r="FK242" s="210"/>
      <c r="FL242" s="210"/>
      <c r="FM242" s="210"/>
      <c r="FO242" s="124"/>
    </row>
    <row r="243" spans="139:171" ht="14.4" customHeight="1" x14ac:dyDescent="0.3">
      <c r="EI243" s="255" t="s">
        <v>331</v>
      </c>
      <c r="EJ243" s="257" t="str">
        <f t="shared" si="414"/>
        <v>Mantto. Equipo rodante</v>
      </c>
      <c r="EK243" s="258">
        <v>0</v>
      </c>
      <c r="EL243" s="258">
        <v>0</v>
      </c>
      <c r="EM243" s="258">
        <v>0</v>
      </c>
      <c r="EN243" s="258">
        <v>0</v>
      </c>
      <c r="EO243" s="258">
        <v>0</v>
      </c>
      <c r="EP243" s="258">
        <v>0</v>
      </c>
      <c r="EQ243" s="258">
        <v>0</v>
      </c>
      <c r="ER243" s="258">
        <v>0</v>
      </c>
      <c r="ES243" s="258">
        <v>0</v>
      </c>
      <c r="ET243" s="258">
        <v>0</v>
      </c>
      <c r="EU243" s="258">
        <v>0</v>
      </c>
      <c r="EV243" s="258">
        <v>0</v>
      </c>
      <c r="EW243" s="221">
        <f t="shared" si="415"/>
        <v>0</v>
      </c>
      <c r="EX243" s="222" t="e">
        <f t="shared" si="412"/>
        <v>#DIV/0!</v>
      </c>
      <c r="EY243" s="220"/>
      <c r="FC243" s="210"/>
      <c r="FD243" s="210"/>
      <c r="FE243" s="210"/>
      <c r="FF243" s="210"/>
      <c r="FG243" s="210"/>
      <c r="FH243" s="210"/>
      <c r="FI243" s="210"/>
      <c r="FJ243" s="210"/>
      <c r="FK243" s="210"/>
      <c r="FL243" s="210"/>
      <c r="FM243" s="210"/>
      <c r="FO243" s="124"/>
    </row>
    <row r="244" spans="139:171" ht="14.4" customHeight="1" x14ac:dyDescent="0.3">
      <c r="EI244" s="255" t="s">
        <v>334</v>
      </c>
      <c r="EJ244" s="257" t="str">
        <f t="shared" si="414"/>
        <v>Mantto. Equipo comunicacion</v>
      </c>
      <c r="EK244" s="258">
        <v>0</v>
      </c>
      <c r="EL244" s="258">
        <v>0</v>
      </c>
      <c r="EM244" s="258">
        <v>0</v>
      </c>
      <c r="EN244" s="258">
        <v>0</v>
      </c>
      <c r="EO244" s="258">
        <v>0</v>
      </c>
      <c r="EP244" s="258">
        <v>0</v>
      </c>
      <c r="EQ244" s="258">
        <v>0</v>
      </c>
      <c r="ER244" s="258">
        <v>0</v>
      </c>
      <c r="ES244" s="258">
        <v>0</v>
      </c>
      <c r="ET244" s="258">
        <v>0</v>
      </c>
      <c r="EU244" s="258">
        <v>0</v>
      </c>
      <c r="EV244" s="258">
        <v>0</v>
      </c>
      <c r="EW244" s="221">
        <f t="shared" si="415"/>
        <v>0</v>
      </c>
      <c r="EX244" s="222" t="e">
        <f t="shared" si="412"/>
        <v>#DIV/0!</v>
      </c>
      <c r="EY244" s="220"/>
      <c r="FC244" s="210"/>
      <c r="FD244" s="210"/>
      <c r="FE244" s="210"/>
      <c r="FF244" s="210"/>
      <c r="FG244" s="210"/>
      <c r="FH244" s="210"/>
      <c r="FI244" s="210"/>
      <c r="FJ244" s="210"/>
      <c r="FK244" s="210"/>
      <c r="FL244" s="210"/>
      <c r="FM244" s="210"/>
      <c r="FO244" s="124"/>
    </row>
    <row r="245" spans="139:171" ht="14.4" customHeight="1" x14ac:dyDescent="0.3">
      <c r="EI245" s="255" t="s">
        <v>337</v>
      </c>
      <c r="EJ245" s="257" t="str">
        <f t="shared" si="414"/>
        <v>Mantto. Equipos de produccion.</v>
      </c>
      <c r="EK245" s="258">
        <v>0</v>
      </c>
      <c r="EL245" s="258">
        <v>0</v>
      </c>
      <c r="EM245" s="258">
        <v>0</v>
      </c>
      <c r="EN245" s="258">
        <v>0</v>
      </c>
      <c r="EO245" s="258">
        <v>0</v>
      </c>
      <c r="EP245" s="258">
        <v>0</v>
      </c>
      <c r="EQ245" s="258">
        <v>0</v>
      </c>
      <c r="ER245" s="258">
        <v>0</v>
      </c>
      <c r="ES245" s="258">
        <v>0</v>
      </c>
      <c r="ET245" s="258">
        <v>0</v>
      </c>
      <c r="EU245" s="258">
        <v>0</v>
      </c>
      <c r="EV245" s="258">
        <v>0</v>
      </c>
      <c r="EW245" s="221">
        <f t="shared" si="415"/>
        <v>0</v>
      </c>
      <c r="EX245" s="222" t="e">
        <f t="shared" si="412"/>
        <v>#DIV/0!</v>
      </c>
      <c r="EY245" s="220"/>
      <c r="FC245" s="210"/>
      <c r="FD245" s="210"/>
      <c r="FE245" s="210"/>
      <c r="FF245" s="210"/>
      <c r="FG245" s="210"/>
      <c r="FH245" s="210"/>
      <c r="FI245" s="210"/>
      <c r="FJ245" s="210"/>
      <c r="FK245" s="210"/>
      <c r="FL245" s="210"/>
      <c r="FM245" s="210"/>
      <c r="FO245" s="124"/>
    </row>
    <row r="246" spans="139:171" ht="14.4" customHeight="1" x14ac:dyDescent="0.3">
      <c r="EI246" s="255" t="s">
        <v>344</v>
      </c>
      <c r="EJ246" s="257" t="str">
        <f t="shared" si="414"/>
        <v>Mantto. Maquinas de producción</v>
      </c>
      <c r="EK246" s="258">
        <v>0</v>
      </c>
      <c r="EL246" s="258">
        <v>0</v>
      </c>
      <c r="EM246" s="258">
        <v>0</v>
      </c>
      <c r="EN246" s="258">
        <v>0</v>
      </c>
      <c r="EO246" s="258">
        <v>0</v>
      </c>
      <c r="EP246" s="258">
        <v>0</v>
      </c>
      <c r="EQ246" s="258">
        <v>0</v>
      </c>
      <c r="ER246" s="258">
        <v>0</v>
      </c>
      <c r="ES246" s="258">
        <v>0</v>
      </c>
      <c r="ET246" s="258">
        <v>0</v>
      </c>
      <c r="EU246" s="258">
        <v>0</v>
      </c>
      <c r="EV246" s="258">
        <v>0</v>
      </c>
      <c r="EW246" s="221">
        <f t="shared" si="415"/>
        <v>0</v>
      </c>
      <c r="EX246" s="222" t="e">
        <f t="shared" si="412"/>
        <v>#DIV/0!</v>
      </c>
      <c r="EY246" s="220"/>
      <c r="FC246" s="210"/>
      <c r="FD246" s="210"/>
      <c r="FE246" s="210"/>
      <c r="FF246" s="210"/>
      <c r="FG246" s="210"/>
      <c r="FH246" s="210"/>
      <c r="FI246" s="210"/>
      <c r="FJ246" s="210"/>
      <c r="FK246" s="210"/>
      <c r="FL246" s="210"/>
      <c r="FM246" s="210"/>
      <c r="FO246" s="124"/>
    </row>
    <row r="247" spans="139:171" ht="14.4" customHeight="1" x14ac:dyDescent="0.3">
      <c r="EI247" s="255" t="s">
        <v>346</v>
      </c>
      <c r="EJ247" s="257" t="str">
        <f t="shared" si="414"/>
        <v>Mantto. Areas verdes y edificio</v>
      </c>
      <c r="EK247" s="258">
        <v>0</v>
      </c>
      <c r="EL247" s="258">
        <v>0</v>
      </c>
      <c r="EM247" s="258">
        <v>0</v>
      </c>
      <c r="EN247" s="258">
        <v>0</v>
      </c>
      <c r="EO247" s="258">
        <v>0</v>
      </c>
      <c r="EP247" s="258">
        <v>0</v>
      </c>
      <c r="EQ247" s="258">
        <v>0</v>
      </c>
      <c r="ER247" s="258">
        <v>0</v>
      </c>
      <c r="ES247" s="258">
        <v>0</v>
      </c>
      <c r="ET247" s="258">
        <v>0</v>
      </c>
      <c r="EU247" s="258">
        <v>0</v>
      </c>
      <c r="EV247" s="258">
        <v>0</v>
      </c>
      <c r="EW247" s="221">
        <f t="shared" si="415"/>
        <v>0</v>
      </c>
      <c r="EX247" s="222" t="e">
        <f t="shared" si="412"/>
        <v>#DIV/0!</v>
      </c>
      <c r="EY247" s="220"/>
      <c r="FC247" s="210"/>
      <c r="FD247" s="210"/>
      <c r="FE247" s="210"/>
      <c r="FF247" s="210"/>
      <c r="FG247" s="210"/>
      <c r="FH247" s="210"/>
      <c r="FI247" s="210"/>
      <c r="FJ247" s="210"/>
      <c r="FK247" s="210"/>
      <c r="FL247" s="210"/>
      <c r="FM247" s="210"/>
      <c r="FO247" s="124"/>
    </row>
    <row r="248" spans="139:171" ht="14.4" customHeight="1" x14ac:dyDescent="0.3">
      <c r="EI248" s="255" t="s">
        <v>349</v>
      </c>
      <c r="EJ248" s="257" t="str">
        <f t="shared" si="414"/>
        <v>Mantto. Motor estacionario</v>
      </c>
      <c r="EK248" s="258">
        <v>0</v>
      </c>
      <c r="EL248" s="258">
        <v>0</v>
      </c>
      <c r="EM248" s="258">
        <v>0</v>
      </c>
      <c r="EN248" s="258">
        <v>0</v>
      </c>
      <c r="EO248" s="258">
        <v>0</v>
      </c>
      <c r="EP248" s="258">
        <v>0</v>
      </c>
      <c r="EQ248" s="258">
        <v>0</v>
      </c>
      <c r="ER248" s="258">
        <v>0</v>
      </c>
      <c r="ES248" s="258">
        <v>0</v>
      </c>
      <c r="ET248" s="258">
        <v>0</v>
      </c>
      <c r="EU248" s="258">
        <v>0</v>
      </c>
      <c r="EV248" s="258">
        <v>0</v>
      </c>
      <c r="EW248" s="221">
        <f t="shared" si="415"/>
        <v>0</v>
      </c>
      <c r="EX248" s="222" t="e">
        <f t="shared" si="412"/>
        <v>#DIV/0!</v>
      </c>
      <c r="EY248" s="220"/>
      <c r="FC248" s="210"/>
      <c r="FD248" s="210"/>
      <c r="FE248" s="210"/>
      <c r="FF248" s="210"/>
      <c r="FG248" s="210"/>
      <c r="FH248" s="210"/>
      <c r="FI248" s="210"/>
      <c r="FJ248" s="210"/>
      <c r="FK248" s="210"/>
      <c r="FL248" s="210"/>
      <c r="FM248" s="210"/>
      <c r="FO248" s="124"/>
    </row>
    <row r="249" spans="139:171" ht="14.4" customHeight="1" x14ac:dyDescent="0.3">
      <c r="EI249" s="255" t="s">
        <v>352</v>
      </c>
      <c r="EJ249" s="257" t="str">
        <f t="shared" si="414"/>
        <v>Mantto. Maquinaria agricola</v>
      </c>
      <c r="EK249" s="258">
        <v>0</v>
      </c>
      <c r="EL249" s="258">
        <v>0</v>
      </c>
      <c r="EM249" s="258">
        <v>0</v>
      </c>
      <c r="EN249" s="258">
        <v>0</v>
      </c>
      <c r="EO249" s="258">
        <v>0</v>
      </c>
      <c r="EP249" s="258">
        <v>0</v>
      </c>
      <c r="EQ249" s="258">
        <v>0</v>
      </c>
      <c r="ER249" s="258">
        <v>0</v>
      </c>
      <c r="ES249" s="258">
        <v>0</v>
      </c>
      <c r="ET249" s="258">
        <v>0</v>
      </c>
      <c r="EU249" s="258">
        <v>0</v>
      </c>
      <c r="EV249" s="258">
        <v>0</v>
      </c>
      <c r="EW249" s="221">
        <f t="shared" si="415"/>
        <v>0</v>
      </c>
      <c r="EX249" s="222" t="e">
        <f t="shared" si="412"/>
        <v>#DIV/0!</v>
      </c>
      <c r="EY249" s="220"/>
      <c r="FC249" s="210"/>
      <c r="FD249" s="210"/>
      <c r="FE249" s="210"/>
      <c r="FF249" s="210"/>
      <c r="FG249" s="210"/>
      <c r="FH249" s="210"/>
      <c r="FI249" s="210"/>
      <c r="FJ249" s="210"/>
      <c r="FK249" s="210"/>
      <c r="FL249" s="210"/>
      <c r="FM249" s="210"/>
      <c r="FO249" s="124"/>
    </row>
    <row r="250" spans="139:171" ht="14.4" customHeight="1" x14ac:dyDescent="0.3">
      <c r="EI250" s="255" t="s">
        <v>355</v>
      </c>
      <c r="EJ250" s="257" t="str">
        <f t="shared" si="414"/>
        <v>Mantto. Eqpo. Refrigeracion</v>
      </c>
      <c r="EK250" s="258">
        <v>0</v>
      </c>
      <c r="EL250" s="258">
        <v>0</v>
      </c>
      <c r="EM250" s="258">
        <v>0</v>
      </c>
      <c r="EN250" s="258">
        <v>0</v>
      </c>
      <c r="EO250" s="258">
        <v>0</v>
      </c>
      <c r="EP250" s="258">
        <v>0</v>
      </c>
      <c r="EQ250" s="258">
        <v>0</v>
      </c>
      <c r="ER250" s="258">
        <v>0</v>
      </c>
      <c r="ES250" s="258">
        <v>0</v>
      </c>
      <c r="ET250" s="258">
        <v>0</v>
      </c>
      <c r="EU250" s="258">
        <v>0</v>
      </c>
      <c r="EV250" s="258">
        <v>0</v>
      </c>
      <c r="EW250" s="221">
        <f t="shared" si="415"/>
        <v>0</v>
      </c>
      <c r="EX250" s="222" t="e">
        <f t="shared" si="412"/>
        <v>#DIV/0!</v>
      </c>
      <c r="EY250" s="220"/>
      <c r="FC250" s="210"/>
      <c r="FD250" s="210"/>
      <c r="FE250" s="210"/>
      <c r="FF250" s="210"/>
      <c r="FG250" s="210"/>
      <c r="FH250" s="210"/>
      <c r="FI250" s="210"/>
      <c r="FJ250" s="210"/>
      <c r="FK250" s="210"/>
      <c r="FL250" s="210"/>
      <c r="FM250" s="210"/>
      <c r="FO250" s="124"/>
    </row>
    <row r="251" spans="139:171" ht="14.4" customHeight="1" x14ac:dyDescent="0.3">
      <c r="EI251" s="255" t="s">
        <v>358</v>
      </c>
      <c r="EJ251" s="257" t="str">
        <f t="shared" si="414"/>
        <v>Mantenimiento Eqpo. cocina</v>
      </c>
      <c r="EK251" s="258">
        <v>0</v>
      </c>
      <c r="EL251" s="258">
        <v>0</v>
      </c>
      <c r="EM251" s="258">
        <v>0</v>
      </c>
      <c r="EN251" s="258">
        <v>0</v>
      </c>
      <c r="EO251" s="258">
        <v>0</v>
      </c>
      <c r="EP251" s="258">
        <v>0</v>
      </c>
      <c r="EQ251" s="258">
        <v>0</v>
      </c>
      <c r="ER251" s="258">
        <v>0</v>
      </c>
      <c r="ES251" s="258">
        <v>0</v>
      </c>
      <c r="ET251" s="258">
        <v>0</v>
      </c>
      <c r="EU251" s="258">
        <v>0</v>
      </c>
      <c r="EV251" s="258">
        <v>0</v>
      </c>
      <c r="EW251" s="221">
        <f>SUM(EL251:EV251)</f>
        <v>0</v>
      </c>
      <c r="EX251" s="222" t="e">
        <f t="shared" si="412"/>
        <v>#DIV/0!</v>
      </c>
      <c r="EY251" s="220"/>
      <c r="FC251" s="210"/>
      <c r="FD251" s="210"/>
      <c r="FE251" s="210"/>
      <c r="FF251" s="210"/>
      <c r="FG251" s="210"/>
      <c r="FH251" s="210"/>
      <c r="FI251" s="210"/>
      <c r="FJ251" s="210"/>
      <c r="FK251" s="210"/>
      <c r="FL251" s="210"/>
      <c r="FM251" s="210"/>
      <c r="FO251" s="124"/>
    </row>
    <row r="252" spans="139:171" ht="14.4" customHeight="1" x14ac:dyDescent="0.3">
      <c r="EI252" s="255" t="s">
        <v>361</v>
      </c>
      <c r="EJ252" s="257" t="str">
        <f t="shared" si="414"/>
        <v>Mantto. Equipo diverso</v>
      </c>
      <c r="EK252" s="258">
        <v>0</v>
      </c>
      <c r="EL252" s="258">
        <v>0</v>
      </c>
      <c r="EM252" s="258">
        <v>0</v>
      </c>
      <c r="EN252" s="258">
        <v>0</v>
      </c>
      <c r="EO252" s="258">
        <v>0</v>
      </c>
      <c r="EP252" s="258">
        <v>0</v>
      </c>
      <c r="EQ252" s="258">
        <v>0</v>
      </c>
      <c r="ER252" s="258">
        <v>0</v>
      </c>
      <c r="ES252" s="258">
        <v>0</v>
      </c>
      <c r="ET252" s="258">
        <v>0</v>
      </c>
      <c r="EU252" s="258">
        <v>0</v>
      </c>
      <c r="EV252" s="258">
        <v>0</v>
      </c>
      <c r="EW252" s="221">
        <f t="shared" si="415"/>
        <v>0</v>
      </c>
      <c r="EX252" s="222" t="e">
        <f t="shared" si="412"/>
        <v>#DIV/0!</v>
      </c>
      <c r="EY252" s="220"/>
      <c r="FC252" s="210"/>
      <c r="FD252" s="210"/>
      <c r="FE252" s="210"/>
      <c r="FF252" s="210"/>
      <c r="FG252" s="210"/>
      <c r="FH252" s="210"/>
      <c r="FI252" s="210"/>
      <c r="FJ252" s="210"/>
      <c r="FK252" s="210"/>
      <c r="FL252" s="210"/>
      <c r="FM252" s="210"/>
      <c r="FO252" s="124"/>
    </row>
    <row r="253" spans="139:171" ht="14.4" customHeight="1" x14ac:dyDescent="0.3">
      <c r="EI253" s="288" t="s">
        <v>364</v>
      </c>
      <c r="EJ253" s="257" t="str">
        <f t="shared" si="414"/>
        <v>Mantto. Equipo varios</v>
      </c>
      <c r="EK253" s="258">
        <v>0</v>
      </c>
      <c r="EL253" s="258">
        <v>0</v>
      </c>
      <c r="EM253" s="258">
        <v>0</v>
      </c>
      <c r="EN253" s="258">
        <v>0</v>
      </c>
      <c r="EO253" s="258">
        <v>0</v>
      </c>
      <c r="EP253" s="258">
        <v>0</v>
      </c>
      <c r="EQ253" s="258">
        <v>0</v>
      </c>
      <c r="ER253" s="258">
        <v>0</v>
      </c>
      <c r="ES253" s="258">
        <v>0</v>
      </c>
      <c r="ET253" s="258">
        <v>0</v>
      </c>
      <c r="EU253" s="258">
        <v>0</v>
      </c>
      <c r="EV253" s="258">
        <v>0</v>
      </c>
      <c r="EW253" s="221">
        <f t="shared" si="415"/>
        <v>0</v>
      </c>
      <c r="EX253" s="123" t="e">
        <f t="shared" si="412"/>
        <v>#DIV/0!</v>
      </c>
      <c r="EY253" s="220"/>
      <c r="FC253" s="210"/>
      <c r="FD253" s="210"/>
      <c r="FE253" s="210"/>
      <c r="FF253" s="210"/>
      <c r="FG253" s="210"/>
      <c r="FH253" s="210"/>
      <c r="FI253" s="210"/>
      <c r="FJ253" s="210"/>
      <c r="FK253" s="210"/>
      <c r="FL253" s="210"/>
      <c r="FM253" s="210"/>
      <c r="FO253" s="124"/>
    </row>
    <row r="254" spans="139:171" ht="14.4" customHeight="1" x14ac:dyDescent="0.3">
      <c r="EI254" s="255" t="s">
        <v>366</v>
      </c>
      <c r="EJ254" s="257" t="str">
        <f t="shared" si="414"/>
        <v>Mantto Aires Acondicionados</v>
      </c>
      <c r="EK254" s="258">
        <v>0</v>
      </c>
      <c r="EL254" s="258">
        <v>0</v>
      </c>
      <c r="EM254" s="258">
        <v>0</v>
      </c>
      <c r="EN254" s="258">
        <v>0</v>
      </c>
      <c r="EO254" s="258">
        <v>0</v>
      </c>
      <c r="EP254" s="258">
        <v>0</v>
      </c>
      <c r="EQ254" s="258">
        <v>0</v>
      </c>
      <c r="ER254" s="258">
        <v>0</v>
      </c>
      <c r="ES254" s="258">
        <v>0</v>
      </c>
      <c r="ET254" s="258">
        <v>0</v>
      </c>
      <c r="EU254" s="258">
        <v>0</v>
      </c>
      <c r="EV254" s="258">
        <v>0</v>
      </c>
      <c r="EW254" s="221">
        <f t="shared" si="415"/>
        <v>0</v>
      </c>
      <c r="EX254" s="222" t="e">
        <f t="shared" si="412"/>
        <v>#DIV/0!</v>
      </c>
      <c r="EY254" s="220"/>
      <c r="FC254" s="210"/>
      <c r="FD254" s="210"/>
      <c r="FE254" s="210"/>
      <c r="FF254" s="210"/>
      <c r="FG254" s="210"/>
      <c r="FH254" s="210"/>
      <c r="FI254" s="210"/>
      <c r="FJ254" s="210"/>
      <c r="FK254" s="210"/>
      <c r="FL254" s="210"/>
      <c r="FM254" s="210"/>
      <c r="FO254" s="124"/>
    </row>
    <row r="255" spans="139:171" ht="14.4" customHeight="1" x14ac:dyDescent="0.3">
      <c r="EI255" s="255" t="s">
        <v>369</v>
      </c>
      <c r="EJ255" s="216" t="s">
        <v>370</v>
      </c>
      <c r="EK255" s="185">
        <f>SUM(EK256:EK258)</f>
        <v>0</v>
      </c>
      <c r="EL255" s="185">
        <f t="shared" ref="EL255:EV255" si="416">SUM(EL256:EL258)</f>
        <v>0</v>
      </c>
      <c r="EM255" s="185">
        <f t="shared" si="416"/>
        <v>0</v>
      </c>
      <c r="EN255" s="185">
        <f t="shared" si="416"/>
        <v>0</v>
      </c>
      <c r="EO255" s="185">
        <f t="shared" si="416"/>
        <v>0</v>
      </c>
      <c r="EP255" s="185">
        <f t="shared" si="416"/>
        <v>0</v>
      </c>
      <c r="EQ255" s="185">
        <f t="shared" si="416"/>
        <v>0</v>
      </c>
      <c r="ER255" s="185">
        <f t="shared" si="416"/>
        <v>0</v>
      </c>
      <c r="ES255" s="185">
        <f t="shared" si="416"/>
        <v>0</v>
      </c>
      <c r="ET255" s="185">
        <f t="shared" si="416"/>
        <v>0</v>
      </c>
      <c r="EU255" s="185">
        <f t="shared" si="416"/>
        <v>0</v>
      </c>
      <c r="EV255" s="185">
        <f t="shared" si="416"/>
        <v>0</v>
      </c>
      <c r="EW255" s="171">
        <f>SUM(EK255:EV255)</f>
        <v>0</v>
      </c>
      <c r="EX255" s="222" t="e">
        <f t="shared" si="412"/>
        <v>#DIV/0!</v>
      </c>
      <c r="EY255" s="220"/>
      <c r="FC255" s="210"/>
      <c r="FD255" s="210"/>
      <c r="FE255" s="210"/>
      <c r="FF255" s="210"/>
      <c r="FG255" s="210"/>
      <c r="FH255" s="210"/>
      <c r="FI255" s="210"/>
      <c r="FJ255" s="210"/>
      <c r="FK255" s="210"/>
      <c r="FL255" s="210"/>
      <c r="FM255" s="210"/>
      <c r="FO255" s="124"/>
    </row>
    <row r="256" spans="139:171" ht="14.4" customHeight="1" x14ac:dyDescent="0.3">
      <c r="EI256" s="255" t="s">
        <v>372</v>
      </c>
      <c r="EJ256" s="257" t="str">
        <f t="shared" ref="EJ256:EJ258" si="417">EJ81</f>
        <v>Arrendamiento Veh.</v>
      </c>
      <c r="EK256" s="258"/>
      <c r="EL256" s="258"/>
      <c r="EM256" s="258"/>
      <c r="EN256" s="258"/>
      <c r="EO256" s="258"/>
      <c r="EP256" s="258"/>
      <c r="EQ256" s="258"/>
      <c r="ER256" s="258"/>
      <c r="ES256" s="258"/>
      <c r="ET256" s="258"/>
      <c r="EU256" s="258"/>
      <c r="EV256" s="258"/>
      <c r="EW256" s="221">
        <f t="shared" ref="EW256:EW258" si="418">SUM(EK256:EV256)</f>
        <v>0</v>
      </c>
      <c r="EX256" s="222" t="e">
        <f t="shared" si="412"/>
        <v>#DIV/0!</v>
      </c>
      <c r="EY256" s="220"/>
      <c r="FC256" s="210"/>
      <c r="FD256" s="210"/>
      <c r="FE256" s="210"/>
      <c r="FF256" s="210"/>
      <c r="FG256" s="210"/>
      <c r="FH256" s="210"/>
      <c r="FI256" s="210"/>
      <c r="FJ256" s="210"/>
      <c r="FK256" s="210"/>
      <c r="FL256" s="210"/>
      <c r="FM256" s="210"/>
      <c r="FO256" s="124"/>
    </row>
    <row r="257" spans="139:171" ht="14.4" customHeight="1" x14ac:dyDescent="0.3">
      <c r="EI257" s="288" t="s">
        <v>375</v>
      </c>
      <c r="EJ257" s="257" t="str">
        <f t="shared" si="417"/>
        <v>Arrendamiento edificios</v>
      </c>
      <c r="EK257" s="296">
        <f t="shared" ref="EK257:EV257" si="419">+$EK$383*EK376</f>
        <v>0</v>
      </c>
      <c r="EL257" s="296">
        <f t="shared" si="419"/>
        <v>0</v>
      </c>
      <c r="EM257" s="296">
        <f t="shared" si="419"/>
        <v>0</v>
      </c>
      <c r="EN257" s="296">
        <f t="shared" si="419"/>
        <v>0</v>
      </c>
      <c r="EO257" s="296">
        <f t="shared" si="419"/>
        <v>0</v>
      </c>
      <c r="EP257" s="296">
        <f t="shared" si="419"/>
        <v>0</v>
      </c>
      <c r="EQ257" s="296">
        <f t="shared" si="419"/>
        <v>0</v>
      </c>
      <c r="ER257" s="296">
        <f t="shared" si="419"/>
        <v>0</v>
      </c>
      <c r="ES257" s="296">
        <f t="shared" si="419"/>
        <v>0</v>
      </c>
      <c r="ET257" s="296">
        <f t="shared" si="419"/>
        <v>0</v>
      </c>
      <c r="EU257" s="296">
        <f t="shared" si="419"/>
        <v>0</v>
      </c>
      <c r="EV257" s="296">
        <f t="shared" si="419"/>
        <v>0</v>
      </c>
      <c r="EW257" s="221">
        <f t="shared" si="418"/>
        <v>0</v>
      </c>
      <c r="EX257" s="123" t="e">
        <f t="shared" si="412"/>
        <v>#DIV/0!</v>
      </c>
      <c r="EY257" s="220"/>
      <c r="FC257" s="210"/>
      <c r="FD257" s="210"/>
      <c r="FE257" s="210"/>
      <c r="FF257" s="210"/>
      <c r="FG257" s="210"/>
      <c r="FH257" s="210"/>
      <c r="FI257" s="210"/>
      <c r="FJ257" s="210"/>
      <c r="FK257" s="210"/>
      <c r="FL257" s="210"/>
      <c r="FM257" s="210"/>
      <c r="FO257" s="124"/>
    </row>
    <row r="258" spans="139:171" ht="14.4" customHeight="1" x14ac:dyDescent="0.3">
      <c r="EI258" s="255" t="s">
        <v>378</v>
      </c>
      <c r="EJ258" s="257" t="str">
        <f t="shared" si="417"/>
        <v>Alquiler otros</v>
      </c>
      <c r="EK258" s="258"/>
      <c r="EL258" s="258"/>
      <c r="EM258" s="258"/>
      <c r="EN258" s="258"/>
      <c r="EO258" s="258"/>
      <c r="EP258" s="258"/>
      <c r="EQ258" s="258"/>
      <c r="ER258" s="258"/>
      <c r="ES258" s="258"/>
      <c r="ET258" s="258"/>
      <c r="EU258" s="258"/>
      <c r="EV258" s="258"/>
      <c r="EW258" s="221">
        <f t="shared" si="418"/>
        <v>0</v>
      </c>
      <c r="EX258" s="222" t="e">
        <f t="shared" si="412"/>
        <v>#DIV/0!</v>
      </c>
      <c r="EY258" s="220"/>
      <c r="FC258" s="210"/>
      <c r="FD258" s="210"/>
      <c r="FE258" s="210"/>
      <c r="FF258" s="210"/>
      <c r="FG258" s="210"/>
      <c r="FH258" s="210"/>
      <c r="FI258" s="210"/>
      <c r="FJ258" s="210"/>
      <c r="FK258" s="210"/>
      <c r="FL258" s="210"/>
      <c r="FM258" s="210"/>
      <c r="FO258" s="124"/>
    </row>
    <row r="259" spans="139:171" ht="14.4" customHeight="1" x14ac:dyDescent="0.3">
      <c r="EI259" s="255" t="s">
        <v>381</v>
      </c>
      <c r="EJ259" s="216" t="s">
        <v>382</v>
      </c>
      <c r="EK259" s="185">
        <f>SUM(EK260:EK266)</f>
        <v>0</v>
      </c>
      <c r="EL259" s="185">
        <f t="shared" ref="EL259:EV259" si="420">SUM(EL260:EL266)</f>
        <v>0</v>
      </c>
      <c r="EM259" s="185">
        <f t="shared" si="420"/>
        <v>0</v>
      </c>
      <c r="EN259" s="185">
        <f t="shared" si="420"/>
        <v>0</v>
      </c>
      <c r="EO259" s="185">
        <f t="shared" si="420"/>
        <v>0</v>
      </c>
      <c r="EP259" s="185">
        <f t="shared" si="420"/>
        <v>0</v>
      </c>
      <c r="EQ259" s="185">
        <f t="shared" si="420"/>
        <v>0</v>
      </c>
      <c r="ER259" s="185">
        <f t="shared" si="420"/>
        <v>0</v>
      </c>
      <c r="ES259" s="185">
        <f t="shared" si="420"/>
        <v>0</v>
      </c>
      <c r="ET259" s="185">
        <f t="shared" si="420"/>
        <v>0</v>
      </c>
      <c r="EU259" s="185">
        <f t="shared" si="420"/>
        <v>0</v>
      </c>
      <c r="EV259" s="185">
        <f t="shared" si="420"/>
        <v>0</v>
      </c>
      <c r="EW259" s="171">
        <f>SUM(EK259:EV259)</f>
        <v>0</v>
      </c>
      <c r="EX259" s="222" t="e">
        <f t="shared" si="412"/>
        <v>#DIV/0!</v>
      </c>
      <c r="EY259" s="220"/>
      <c r="FC259" s="210"/>
      <c r="FD259" s="210"/>
      <c r="FE259" s="210"/>
      <c r="FF259" s="210"/>
      <c r="FG259" s="210"/>
      <c r="FH259" s="210"/>
      <c r="FI259" s="210"/>
      <c r="FJ259" s="210"/>
      <c r="FK259" s="210"/>
      <c r="FL259" s="210"/>
      <c r="FM259" s="210"/>
      <c r="FO259" s="124"/>
    </row>
    <row r="260" spans="139:171" ht="14.4" customHeight="1" x14ac:dyDescent="0.3">
      <c r="EI260" s="255" t="s">
        <v>384</v>
      </c>
      <c r="EJ260" s="257" t="str">
        <f t="shared" ref="EJ260:EJ266" si="421">EJ85</f>
        <v>Servicios energia electrica</v>
      </c>
      <c r="EK260" s="258">
        <v>0</v>
      </c>
      <c r="EL260" s="258">
        <v>0</v>
      </c>
      <c r="EM260" s="258">
        <v>0</v>
      </c>
      <c r="EN260" s="258">
        <v>0</v>
      </c>
      <c r="EO260" s="258">
        <v>0</v>
      </c>
      <c r="EP260" s="258">
        <v>0</v>
      </c>
      <c r="EQ260" s="258">
        <v>0</v>
      </c>
      <c r="ER260" s="258">
        <v>0</v>
      </c>
      <c r="ES260" s="258">
        <v>0</v>
      </c>
      <c r="ET260" s="258">
        <v>0</v>
      </c>
      <c r="EU260" s="258">
        <v>0</v>
      </c>
      <c r="EV260" s="258">
        <v>0</v>
      </c>
      <c r="EW260" s="221">
        <f t="shared" ref="EW260:EW266" si="422">SUM(EK260:EV260)</f>
        <v>0</v>
      </c>
      <c r="EX260" s="222" t="e">
        <f t="shared" si="412"/>
        <v>#DIV/0!</v>
      </c>
      <c r="EY260" s="220"/>
      <c r="FC260" s="210"/>
      <c r="FD260" s="210"/>
      <c r="FE260" s="210"/>
      <c r="FF260" s="210"/>
      <c r="FG260" s="210"/>
      <c r="FH260" s="210"/>
      <c r="FI260" s="210"/>
      <c r="FJ260" s="210"/>
      <c r="FK260" s="210"/>
      <c r="FL260" s="210"/>
      <c r="FM260" s="210"/>
      <c r="FO260" s="124"/>
    </row>
    <row r="261" spans="139:171" ht="14.4" customHeight="1" x14ac:dyDescent="0.3">
      <c r="EI261" s="255" t="s">
        <v>387</v>
      </c>
      <c r="EJ261" s="257" t="str">
        <f t="shared" si="421"/>
        <v>Servicos telefonia fija</v>
      </c>
      <c r="EK261" s="258">
        <v>0</v>
      </c>
      <c r="EL261" s="258">
        <v>0</v>
      </c>
      <c r="EM261" s="258">
        <v>0</v>
      </c>
      <c r="EN261" s="258">
        <v>0</v>
      </c>
      <c r="EO261" s="258">
        <v>0</v>
      </c>
      <c r="EP261" s="258">
        <v>0</v>
      </c>
      <c r="EQ261" s="258">
        <v>0</v>
      </c>
      <c r="ER261" s="258">
        <v>0</v>
      </c>
      <c r="ES261" s="258">
        <v>0</v>
      </c>
      <c r="ET261" s="258">
        <v>0</v>
      </c>
      <c r="EU261" s="258">
        <v>0</v>
      </c>
      <c r="EV261" s="258">
        <v>0</v>
      </c>
      <c r="EW261" s="221">
        <f t="shared" si="422"/>
        <v>0</v>
      </c>
      <c r="EX261" s="222" t="e">
        <f t="shared" si="412"/>
        <v>#DIV/0!</v>
      </c>
      <c r="EY261" s="220"/>
      <c r="FC261" s="210"/>
      <c r="FD261" s="210"/>
      <c r="FE261" s="210"/>
      <c r="FF261" s="210"/>
      <c r="FG261" s="210"/>
      <c r="FH261" s="210"/>
      <c r="FI261" s="210"/>
      <c r="FJ261" s="210"/>
      <c r="FK261" s="210"/>
      <c r="FL261" s="210"/>
      <c r="FM261" s="210"/>
      <c r="FO261" s="124"/>
    </row>
    <row r="262" spans="139:171" ht="14.4" customHeight="1" x14ac:dyDescent="0.3">
      <c r="EI262" s="255" t="s">
        <v>389</v>
      </c>
      <c r="EJ262" s="257" t="str">
        <f t="shared" si="421"/>
        <v>Servicios internet</v>
      </c>
      <c r="EK262" s="258">
        <v>0</v>
      </c>
      <c r="EL262" s="258">
        <v>0</v>
      </c>
      <c r="EM262" s="258">
        <v>0</v>
      </c>
      <c r="EN262" s="258">
        <v>0</v>
      </c>
      <c r="EO262" s="258">
        <v>0</v>
      </c>
      <c r="EP262" s="258">
        <v>0</v>
      </c>
      <c r="EQ262" s="258">
        <v>0</v>
      </c>
      <c r="ER262" s="258">
        <v>0</v>
      </c>
      <c r="ES262" s="258">
        <v>0</v>
      </c>
      <c r="ET262" s="258">
        <v>0</v>
      </c>
      <c r="EU262" s="258">
        <v>0</v>
      </c>
      <c r="EV262" s="258">
        <v>0</v>
      </c>
      <c r="EW262" s="221">
        <f t="shared" si="422"/>
        <v>0</v>
      </c>
      <c r="EX262" s="222" t="e">
        <f t="shared" si="412"/>
        <v>#DIV/0!</v>
      </c>
      <c r="EY262" s="220"/>
      <c r="FC262" s="210"/>
      <c r="FD262" s="210"/>
      <c r="FE262" s="210"/>
      <c r="FF262" s="210"/>
      <c r="FG262" s="210"/>
      <c r="FH262" s="210"/>
      <c r="FI262" s="210"/>
      <c r="FJ262" s="210"/>
      <c r="FK262" s="210"/>
      <c r="FL262" s="210"/>
      <c r="FM262" s="210"/>
      <c r="FO262" s="124"/>
    </row>
    <row r="263" spans="139:171" ht="14.4" customHeight="1" x14ac:dyDescent="0.3">
      <c r="EI263" s="255" t="s">
        <v>391</v>
      </c>
      <c r="EJ263" s="257" t="str">
        <f t="shared" si="421"/>
        <v>Servicos agua potable</v>
      </c>
      <c r="EK263" s="258">
        <v>0</v>
      </c>
      <c r="EL263" s="258">
        <v>0</v>
      </c>
      <c r="EM263" s="258">
        <v>0</v>
      </c>
      <c r="EN263" s="258">
        <v>0</v>
      </c>
      <c r="EO263" s="258">
        <v>0</v>
      </c>
      <c r="EP263" s="258">
        <v>0</v>
      </c>
      <c r="EQ263" s="258">
        <v>0</v>
      </c>
      <c r="ER263" s="258">
        <v>0</v>
      </c>
      <c r="ES263" s="258">
        <v>0</v>
      </c>
      <c r="ET263" s="258">
        <v>0</v>
      </c>
      <c r="EU263" s="258">
        <v>0</v>
      </c>
      <c r="EV263" s="258">
        <v>0</v>
      </c>
      <c r="EW263" s="221">
        <f t="shared" si="422"/>
        <v>0</v>
      </c>
      <c r="EX263" s="222" t="e">
        <f t="shared" si="412"/>
        <v>#DIV/0!</v>
      </c>
      <c r="EY263" s="220"/>
      <c r="FC263" s="210"/>
      <c r="FD263" s="210"/>
      <c r="FE263" s="210"/>
      <c r="FF263" s="210"/>
      <c r="FG263" s="210"/>
      <c r="FH263" s="210"/>
      <c r="FI263" s="210"/>
      <c r="FJ263" s="210"/>
      <c r="FK263" s="210"/>
      <c r="FL263" s="210"/>
      <c r="FM263" s="210"/>
      <c r="FO263" s="124"/>
    </row>
    <row r="264" spans="139:171" ht="14.4" customHeight="1" x14ac:dyDescent="0.3">
      <c r="EI264" s="255" t="s">
        <v>394</v>
      </c>
      <c r="EJ264" s="257" t="str">
        <f t="shared" si="421"/>
        <v>Agua purificada</v>
      </c>
      <c r="EK264" s="258">
        <v>0</v>
      </c>
      <c r="EL264" s="258">
        <v>0</v>
      </c>
      <c r="EM264" s="258">
        <v>0</v>
      </c>
      <c r="EN264" s="258">
        <v>0</v>
      </c>
      <c r="EO264" s="258">
        <v>0</v>
      </c>
      <c r="EP264" s="258">
        <v>0</v>
      </c>
      <c r="EQ264" s="258">
        <v>0</v>
      </c>
      <c r="ER264" s="258">
        <v>0</v>
      </c>
      <c r="ES264" s="258">
        <v>0</v>
      </c>
      <c r="ET264" s="258">
        <v>0</v>
      </c>
      <c r="EU264" s="258">
        <v>0</v>
      </c>
      <c r="EV264" s="258">
        <v>0</v>
      </c>
      <c r="EW264" s="221">
        <f t="shared" si="422"/>
        <v>0</v>
      </c>
      <c r="EX264" s="222" t="e">
        <f t="shared" si="412"/>
        <v>#DIV/0!</v>
      </c>
      <c r="EY264" s="220"/>
      <c r="FC264" s="210"/>
      <c r="FD264" s="210"/>
      <c r="FE264" s="210"/>
      <c r="FF264" s="210"/>
      <c r="FG264" s="210"/>
      <c r="FH264" s="210"/>
      <c r="FI264" s="210"/>
      <c r="FJ264" s="210"/>
      <c r="FK264" s="210"/>
      <c r="FL264" s="210"/>
      <c r="FM264" s="210"/>
      <c r="FO264" s="124"/>
    </row>
    <row r="265" spans="139:171" ht="14.4" customHeight="1" x14ac:dyDescent="0.3">
      <c r="EI265" s="288" t="s">
        <v>396</v>
      </c>
      <c r="EJ265" s="257" t="str">
        <f t="shared" si="421"/>
        <v>Servicos agua en pipa</v>
      </c>
      <c r="EK265" s="258">
        <v>0</v>
      </c>
      <c r="EL265" s="258">
        <v>0</v>
      </c>
      <c r="EM265" s="258">
        <v>0</v>
      </c>
      <c r="EN265" s="258">
        <v>0</v>
      </c>
      <c r="EO265" s="258">
        <v>0</v>
      </c>
      <c r="EP265" s="258">
        <v>0</v>
      </c>
      <c r="EQ265" s="258">
        <v>0</v>
      </c>
      <c r="ER265" s="258">
        <v>0</v>
      </c>
      <c r="ES265" s="258">
        <v>0</v>
      </c>
      <c r="ET265" s="258">
        <v>0</v>
      </c>
      <c r="EU265" s="258">
        <v>0</v>
      </c>
      <c r="EV265" s="258">
        <v>0</v>
      </c>
      <c r="EW265" s="221">
        <f t="shared" si="422"/>
        <v>0</v>
      </c>
      <c r="EX265" s="123" t="e">
        <f t="shared" si="412"/>
        <v>#DIV/0!</v>
      </c>
      <c r="EY265" s="220"/>
      <c r="FC265" s="210"/>
      <c r="FD265" s="210"/>
      <c r="FE265" s="210"/>
      <c r="FF265" s="210"/>
      <c r="FG265" s="210"/>
      <c r="FH265" s="210"/>
      <c r="FI265" s="210"/>
      <c r="FJ265" s="210"/>
      <c r="FK265" s="210"/>
      <c r="FL265" s="210"/>
      <c r="FM265" s="210"/>
      <c r="FO265" s="124"/>
    </row>
    <row r="266" spans="139:171" ht="14.4" customHeight="1" x14ac:dyDescent="0.3">
      <c r="EI266" s="255" t="s">
        <v>399</v>
      </c>
      <c r="EJ266" s="257" t="str">
        <f t="shared" si="421"/>
        <v>Servicios telefonia celular</v>
      </c>
      <c r="EK266" s="258">
        <v>0</v>
      </c>
      <c r="EL266" s="258">
        <v>0</v>
      </c>
      <c r="EM266" s="258">
        <v>0</v>
      </c>
      <c r="EN266" s="258">
        <v>0</v>
      </c>
      <c r="EO266" s="258">
        <v>0</v>
      </c>
      <c r="EP266" s="258">
        <v>0</v>
      </c>
      <c r="EQ266" s="258">
        <v>0</v>
      </c>
      <c r="ER266" s="258">
        <v>0</v>
      </c>
      <c r="ES266" s="258">
        <v>0</v>
      </c>
      <c r="ET266" s="258">
        <v>0</v>
      </c>
      <c r="EU266" s="258">
        <v>0</v>
      </c>
      <c r="EV266" s="258">
        <v>0</v>
      </c>
      <c r="EW266" s="221">
        <f t="shared" si="422"/>
        <v>0</v>
      </c>
      <c r="EX266" s="222" t="e">
        <f t="shared" si="412"/>
        <v>#DIV/0!</v>
      </c>
      <c r="EY266" s="220"/>
      <c r="FC266" s="210"/>
      <c r="FD266" s="210"/>
      <c r="FE266" s="210"/>
      <c r="FF266" s="210"/>
      <c r="FG266" s="210"/>
      <c r="FH266" s="210"/>
      <c r="FI266" s="210"/>
      <c r="FJ266" s="210"/>
      <c r="FK266" s="210"/>
      <c r="FL266" s="210"/>
      <c r="FM266" s="210"/>
      <c r="FO266" s="124"/>
    </row>
    <row r="267" spans="139:171" ht="14.4" customHeight="1" x14ac:dyDescent="0.3">
      <c r="EI267" s="255" t="s">
        <v>402</v>
      </c>
      <c r="EJ267" s="216" t="s">
        <v>403</v>
      </c>
      <c r="EK267" s="185">
        <f>SUM(EK268:EK272)</f>
        <v>0</v>
      </c>
      <c r="EL267" s="185">
        <f t="shared" ref="EL267:EV267" si="423">SUM(EL268:EL272)</f>
        <v>0</v>
      </c>
      <c r="EM267" s="185">
        <f t="shared" si="423"/>
        <v>0</v>
      </c>
      <c r="EN267" s="185">
        <f t="shared" si="423"/>
        <v>0</v>
      </c>
      <c r="EO267" s="185">
        <f t="shared" si="423"/>
        <v>0</v>
      </c>
      <c r="EP267" s="185">
        <f t="shared" si="423"/>
        <v>0</v>
      </c>
      <c r="EQ267" s="185">
        <f t="shared" si="423"/>
        <v>0</v>
      </c>
      <c r="ER267" s="185">
        <f t="shared" si="423"/>
        <v>0</v>
      </c>
      <c r="ES267" s="185">
        <f t="shared" si="423"/>
        <v>0</v>
      </c>
      <c r="ET267" s="185">
        <f t="shared" si="423"/>
        <v>0</v>
      </c>
      <c r="EU267" s="185">
        <f t="shared" si="423"/>
        <v>0</v>
      </c>
      <c r="EV267" s="185">
        <f t="shared" si="423"/>
        <v>0</v>
      </c>
      <c r="EW267" s="171">
        <f>SUM(EK267:EV267)</f>
        <v>0</v>
      </c>
      <c r="EX267" s="222" t="e">
        <f t="shared" si="412"/>
        <v>#DIV/0!</v>
      </c>
      <c r="EY267" s="220"/>
      <c r="FC267" s="210"/>
      <c r="FD267" s="210"/>
      <c r="FE267" s="210"/>
      <c r="FF267" s="210"/>
      <c r="FG267" s="210"/>
      <c r="FH267" s="210"/>
      <c r="FI267" s="210"/>
      <c r="FJ267" s="210"/>
      <c r="FK267" s="210"/>
      <c r="FL267" s="210"/>
      <c r="FM267" s="210"/>
      <c r="FO267" s="124"/>
    </row>
    <row r="268" spans="139:171" ht="14.4" customHeight="1" x14ac:dyDescent="0.3">
      <c r="EI268" s="255" t="s">
        <v>405</v>
      </c>
      <c r="EJ268" s="257" t="str">
        <f t="shared" ref="EJ268:EJ272" si="424">EJ93</f>
        <v>Seguro automovil</v>
      </c>
      <c r="EK268" s="258">
        <v>0</v>
      </c>
      <c r="EL268" s="258">
        <v>0</v>
      </c>
      <c r="EM268" s="258">
        <v>0</v>
      </c>
      <c r="EN268" s="258">
        <v>0</v>
      </c>
      <c r="EO268" s="258">
        <v>0</v>
      </c>
      <c r="EP268" s="258">
        <v>0</v>
      </c>
      <c r="EQ268" s="258">
        <v>0</v>
      </c>
      <c r="ER268" s="258">
        <v>0</v>
      </c>
      <c r="ES268" s="258">
        <v>0</v>
      </c>
      <c r="ET268" s="258">
        <v>0</v>
      </c>
      <c r="EU268" s="258">
        <v>0</v>
      </c>
      <c r="EV268" s="258">
        <v>0</v>
      </c>
      <c r="EW268" s="221">
        <f t="shared" ref="EW268:EW272" si="425">SUM(EK268:EV268)</f>
        <v>0</v>
      </c>
      <c r="EX268" s="222" t="e">
        <f t="shared" si="412"/>
        <v>#DIV/0!</v>
      </c>
      <c r="EY268" s="220"/>
      <c r="FC268" s="210"/>
      <c r="FD268" s="210"/>
      <c r="FE268" s="210"/>
      <c r="FF268" s="210"/>
      <c r="FG268" s="210"/>
      <c r="FH268" s="210"/>
      <c r="FI268" s="210"/>
      <c r="FJ268" s="210"/>
      <c r="FK268" s="210"/>
      <c r="FL268" s="210"/>
      <c r="FM268" s="210"/>
      <c r="FO268" s="124"/>
    </row>
    <row r="269" spans="139:171" ht="14.4" customHeight="1" x14ac:dyDescent="0.3">
      <c r="EI269" s="255" t="s">
        <v>408</v>
      </c>
      <c r="EJ269" s="257" t="str">
        <f t="shared" si="424"/>
        <v>Seguro responsabilidad civil</v>
      </c>
      <c r="EK269" s="258">
        <v>0</v>
      </c>
      <c r="EL269" s="258">
        <v>0</v>
      </c>
      <c r="EM269" s="258">
        <v>0</v>
      </c>
      <c r="EN269" s="258">
        <v>0</v>
      </c>
      <c r="EO269" s="258">
        <v>0</v>
      </c>
      <c r="EP269" s="258">
        <v>0</v>
      </c>
      <c r="EQ269" s="258">
        <v>0</v>
      </c>
      <c r="ER269" s="258">
        <v>0</v>
      </c>
      <c r="ES269" s="258">
        <v>0</v>
      </c>
      <c r="ET269" s="258">
        <v>0</v>
      </c>
      <c r="EU269" s="258">
        <v>0</v>
      </c>
      <c r="EV269" s="258">
        <v>0</v>
      </c>
      <c r="EW269" s="221">
        <f t="shared" si="425"/>
        <v>0</v>
      </c>
      <c r="EX269" s="222" t="e">
        <f t="shared" si="412"/>
        <v>#DIV/0!</v>
      </c>
      <c r="EY269" s="220"/>
      <c r="FC269" s="210"/>
      <c r="FD269" s="210"/>
      <c r="FE269" s="210"/>
      <c r="FF269" s="210"/>
      <c r="FG269" s="210"/>
      <c r="FH269" s="210"/>
      <c r="FI269" s="210"/>
      <c r="FJ269" s="210"/>
      <c r="FK269" s="210"/>
      <c r="FL269" s="210"/>
      <c r="FM269" s="210"/>
      <c r="FO269" s="124"/>
    </row>
    <row r="270" spans="139:171" ht="14.4" customHeight="1" x14ac:dyDescent="0.3">
      <c r="EI270" s="255" t="s">
        <v>410</v>
      </c>
      <c r="EJ270" s="257" t="str">
        <f t="shared" si="424"/>
        <v>Seguro incendio</v>
      </c>
      <c r="EK270" s="258">
        <v>0</v>
      </c>
      <c r="EL270" s="258">
        <v>0</v>
      </c>
      <c r="EM270" s="258">
        <v>0</v>
      </c>
      <c r="EN270" s="258">
        <v>0</v>
      </c>
      <c r="EO270" s="258">
        <v>0</v>
      </c>
      <c r="EP270" s="258">
        <v>0</v>
      </c>
      <c r="EQ270" s="258">
        <v>0</v>
      </c>
      <c r="ER270" s="258">
        <v>0</v>
      </c>
      <c r="ES270" s="258">
        <v>0</v>
      </c>
      <c r="ET270" s="258">
        <v>0</v>
      </c>
      <c r="EU270" s="258">
        <v>0</v>
      </c>
      <c r="EV270" s="258">
        <v>0</v>
      </c>
      <c r="EW270" s="221">
        <f t="shared" si="425"/>
        <v>0</v>
      </c>
      <c r="EX270" s="222" t="e">
        <f t="shared" si="412"/>
        <v>#DIV/0!</v>
      </c>
      <c r="EY270" s="220"/>
      <c r="FC270" s="210"/>
      <c r="FD270" s="210"/>
      <c r="FE270" s="210"/>
      <c r="FF270" s="210"/>
      <c r="FG270" s="210"/>
      <c r="FH270" s="210"/>
      <c r="FI270" s="210"/>
      <c r="FJ270" s="210"/>
      <c r="FK270" s="210"/>
      <c r="FL270" s="210"/>
      <c r="FM270" s="210"/>
      <c r="FO270" s="124"/>
    </row>
    <row r="271" spans="139:171" ht="14.4" customHeight="1" x14ac:dyDescent="0.3">
      <c r="EI271" s="288" t="s">
        <v>414</v>
      </c>
      <c r="EJ271" s="257" t="str">
        <f t="shared" si="424"/>
        <v>Seguro accidentes personales colectivo</v>
      </c>
      <c r="EK271" s="258">
        <v>0</v>
      </c>
      <c r="EL271" s="258">
        <v>0</v>
      </c>
      <c r="EM271" s="258">
        <v>0</v>
      </c>
      <c r="EN271" s="258">
        <v>0</v>
      </c>
      <c r="EO271" s="258">
        <v>0</v>
      </c>
      <c r="EP271" s="258">
        <v>0</v>
      </c>
      <c r="EQ271" s="258">
        <v>0</v>
      </c>
      <c r="ER271" s="258">
        <v>0</v>
      </c>
      <c r="ES271" s="258">
        <v>0</v>
      </c>
      <c r="ET271" s="258">
        <v>0</v>
      </c>
      <c r="EU271" s="258">
        <v>0</v>
      </c>
      <c r="EV271" s="258">
        <v>0</v>
      </c>
      <c r="EW271" s="221">
        <f t="shared" si="425"/>
        <v>0</v>
      </c>
      <c r="EX271" s="123" t="e">
        <f t="shared" si="412"/>
        <v>#DIV/0!</v>
      </c>
      <c r="EY271" s="220"/>
      <c r="FC271" s="210"/>
      <c r="FD271" s="210"/>
      <c r="FE271" s="210"/>
      <c r="FF271" s="210"/>
      <c r="FG271" s="210"/>
      <c r="FH271" s="210"/>
      <c r="FI271" s="210"/>
      <c r="FJ271" s="210"/>
      <c r="FK271" s="210"/>
      <c r="FL271" s="210"/>
      <c r="FM271" s="210"/>
      <c r="FO271" s="124"/>
    </row>
    <row r="272" spans="139:171" ht="14.4" customHeight="1" x14ac:dyDescent="0.3">
      <c r="EI272" s="255" t="s">
        <v>416</v>
      </c>
      <c r="EJ272" s="257" t="str">
        <f t="shared" si="424"/>
        <v>Seguro colectivo de vida</v>
      </c>
      <c r="EK272" s="258">
        <v>0</v>
      </c>
      <c r="EL272" s="258">
        <v>0</v>
      </c>
      <c r="EM272" s="258">
        <v>0</v>
      </c>
      <c r="EN272" s="258">
        <v>0</v>
      </c>
      <c r="EO272" s="258">
        <v>0</v>
      </c>
      <c r="EP272" s="258">
        <v>0</v>
      </c>
      <c r="EQ272" s="258">
        <v>0</v>
      </c>
      <c r="ER272" s="258">
        <v>0</v>
      </c>
      <c r="ES272" s="258">
        <v>0</v>
      </c>
      <c r="ET272" s="258">
        <v>0</v>
      </c>
      <c r="EU272" s="258">
        <v>0</v>
      </c>
      <c r="EV272" s="258">
        <v>0</v>
      </c>
      <c r="EW272" s="221">
        <f t="shared" si="425"/>
        <v>0</v>
      </c>
      <c r="EX272" s="222" t="e">
        <f t="shared" si="412"/>
        <v>#DIV/0!</v>
      </c>
      <c r="EY272" s="220"/>
      <c r="FC272" s="210"/>
      <c r="FD272" s="210"/>
      <c r="FE272" s="210"/>
      <c r="FF272" s="210"/>
      <c r="FG272" s="210"/>
      <c r="FH272" s="210"/>
      <c r="FI272" s="210"/>
      <c r="FJ272" s="210"/>
      <c r="FK272" s="210"/>
      <c r="FL272" s="210"/>
      <c r="FM272" s="210"/>
      <c r="FO272" s="124"/>
    </row>
    <row r="273" spans="139:171" ht="14.4" customHeight="1" x14ac:dyDescent="0.3">
      <c r="EI273" s="288" t="s">
        <v>418</v>
      </c>
      <c r="EJ273" s="216" t="s">
        <v>419</v>
      </c>
      <c r="EK273" s="185">
        <f>SUM(EK274)</f>
        <v>0</v>
      </c>
      <c r="EL273" s="185">
        <f t="shared" ref="EL273:EV273" si="426">SUM(EL274)</f>
        <v>0</v>
      </c>
      <c r="EM273" s="185">
        <f t="shared" si="426"/>
        <v>0</v>
      </c>
      <c r="EN273" s="185">
        <f t="shared" si="426"/>
        <v>0</v>
      </c>
      <c r="EO273" s="185">
        <f t="shared" si="426"/>
        <v>0</v>
      </c>
      <c r="EP273" s="185">
        <f t="shared" si="426"/>
        <v>0</v>
      </c>
      <c r="EQ273" s="185">
        <f t="shared" si="426"/>
        <v>0</v>
      </c>
      <c r="ER273" s="185">
        <f t="shared" si="426"/>
        <v>0</v>
      </c>
      <c r="ES273" s="185">
        <f t="shared" si="426"/>
        <v>0</v>
      </c>
      <c r="ET273" s="185">
        <f t="shared" si="426"/>
        <v>0</v>
      </c>
      <c r="EU273" s="185">
        <f t="shared" si="426"/>
        <v>0</v>
      </c>
      <c r="EV273" s="185">
        <f t="shared" si="426"/>
        <v>0</v>
      </c>
      <c r="EW273" s="171">
        <f>SUM(EK273:EV273)</f>
        <v>0</v>
      </c>
      <c r="EX273" s="123" t="e">
        <f t="shared" si="412"/>
        <v>#DIV/0!</v>
      </c>
      <c r="EY273" s="220"/>
      <c r="FC273" s="210"/>
      <c r="FD273" s="210"/>
      <c r="FE273" s="210"/>
      <c r="FF273" s="210"/>
      <c r="FG273" s="210"/>
      <c r="FH273" s="210"/>
      <c r="FI273" s="210"/>
      <c r="FJ273" s="210"/>
      <c r="FK273" s="210"/>
      <c r="FL273" s="210"/>
      <c r="FM273" s="210"/>
      <c r="FO273" s="124"/>
    </row>
    <row r="274" spans="139:171" ht="14.4" customHeight="1" x14ac:dyDescent="0.3">
      <c r="EI274" s="255" t="s">
        <v>420</v>
      </c>
      <c r="EJ274" s="257" t="str">
        <f>EJ99</f>
        <v>Combustible y lubricantes</v>
      </c>
      <c r="EK274" s="258"/>
      <c r="EL274" s="258"/>
      <c r="EM274" s="258"/>
      <c r="EN274" s="258"/>
      <c r="EO274" s="258"/>
      <c r="EP274" s="258"/>
      <c r="EQ274" s="258"/>
      <c r="ER274" s="258"/>
      <c r="ES274" s="258"/>
      <c r="ET274" s="258"/>
      <c r="EU274" s="258"/>
      <c r="EV274" s="258"/>
      <c r="EW274" s="221">
        <f>SUM(EK274:EV274)</f>
        <v>0</v>
      </c>
      <c r="EX274" s="222" t="e">
        <f t="shared" si="412"/>
        <v>#DIV/0!</v>
      </c>
      <c r="EY274" s="220"/>
      <c r="FC274" s="210"/>
      <c r="FD274" s="210"/>
      <c r="FE274" s="210"/>
      <c r="FF274" s="210"/>
      <c r="FG274" s="210"/>
      <c r="FH274" s="210"/>
      <c r="FI274" s="210"/>
      <c r="FJ274" s="210"/>
      <c r="FK274" s="210"/>
      <c r="FL274" s="210"/>
      <c r="FM274" s="210"/>
      <c r="FO274" s="124"/>
    </row>
    <row r="275" spans="139:171" ht="14.4" customHeight="1" x14ac:dyDescent="0.3">
      <c r="EI275" s="255" t="s">
        <v>422</v>
      </c>
      <c r="EJ275" s="216" t="s">
        <v>423</v>
      </c>
      <c r="EK275" s="185">
        <f>SUM(EK276:EK285)</f>
        <v>0</v>
      </c>
      <c r="EL275" s="185">
        <f t="shared" ref="EL275:EV275" si="427">SUM(EL276:EL285)</f>
        <v>0</v>
      </c>
      <c r="EM275" s="185">
        <f t="shared" si="427"/>
        <v>0</v>
      </c>
      <c r="EN275" s="185">
        <f t="shared" si="427"/>
        <v>0</v>
      </c>
      <c r="EO275" s="185">
        <f t="shared" si="427"/>
        <v>0</v>
      </c>
      <c r="EP275" s="185">
        <f t="shared" si="427"/>
        <v>0</v>
      </c>
      <c r="EQ275" s="185">
        <f t="shared" si="427"/>
        <v>0</v>
      </c>
      <c r="ER275" s="185">
        <f t="shared" si="427"/>
        <v>0</v>
      </c>
      <c r="ES275" s="185">
        <f t="shared" si="427"/>
        <v>0</v>
      </c>
      <c r="ET275" s="185">
        <f t="shared" si="427"/>
        <v>0</v>
      </c>
      <c r="EU275" s="185">
        <f t="shared" si="427"/>
        <v>0</v>
      </c>
      <c r="EV275" s="185">
        <f t="shared" si="427"/>
        <v>0</v>
      </c>
      <c r="EW275" s="171">
        <f>SUM(EK275:EV275)</f>
        <v>0</v>
      </c>
      <c r="EX275" s="222" t="e">
        <f t="shared" si="412"/>
        <v>#DIV/0!</v>
      </c>
      <c r="EY275" s="220"/>
      <c r="FC275" s="210"/>
      <c r="FD275" s="210"/>
      <c r="FE275" s="210"/>
      <c r="FF275" s="210"/>
      <c r="FG275" s="210"/>
      <c r="FH275" s="210"/>
      <c r="FI275" s="210"/>
      <c r="FJ275" s="210"/>
      <c r="FK275" s="210"/>
      <c r="FL275" s="210"/>
      <c r="FM275" s="210"/>
      <c r="FO275" s="124"/>
    </row>
    <row r="276" spans="139:171" ht="14.4" customHeight="1" x14ac:dyDescent="0.3">
      <c r="EI276" s="255" t="s">
        <v>425</v>
      </c>
      <c r="EJ276" s="257" t="str">
        <f t="shared" ref="EJ276:EJ285" si="428">EJ101</f>
        <v>Papeleria y utiles de oficina</v>
      </c>
      <c r="EK276" s="258">
        <v>0</v>
      </c>
      <c r="EL276" s="258">
        <v>0</v>
      </c>
      <c r="EM276" s="258">
        <v>0</v>
      </c>
      <c r="EN276" s="258">
        <v>0</v>
      </c>
      <c r="EO276" s="258">
        <v>0</v>
      </c>
      <c r="EP276" s="258">
        <v>0</v>
      </c>
      <c r="EQ276" s="258">
        <v>0</v>
      </c>
      <c r="ER276" s="258">
        <v>0</v>
      </c>
      <c r="ES276" s="258">
        <v>0</v>
      </c>
      <c r="ET276" s="258">
        <v>0</v>
      </c>
      <c r="EU276" s="258">
        <v>0</v>
      </c>
      <c r="EV276" s="258">
        <v>0</v>
      </c>
      <c r="EW276" s="221">
        <f t="shared" ref="EW276:EW285" si="429">SUM(EK276:EV276)</f>
        <v>0</v>
      </c>
      <c r="EX276" s="222" t="e">
        <f t="shared" si="412"/>
        <v>#DIV/0!</v>
      </c>
      <c r="EY276" s="220"/>
      <c r="FC276" s="210"/>
      <c r="FD276" s="210"/>
      <c r="FE276" s="210"/>
      <c r="FF276" s="210"/>
      <c r="FG276" s="210"/>
      <c r="FH276" s="210"/>
      <c r="FI276" s="210"/>
      <c r="FJ276" s="210"/>
      <c r="FK276" s="210"/>
      <c r="FL276" s="210"/>
      <c r="FM276" s="210"/>
      <c r="FO276" s="124"/>
    </row>
    <row r="277" spans="139:171" ht="14.4" customHeight="1" x14ac:dyDescent="0.3">
      <c r="EI277" s="255" t="s">
        <v>428</v>
      </c>
      <c r="EJ277" s="257" t="str">
        <f t="shared" si="428"/>
        <v>Accesorios para computadoras</v>
      </c>
      <c r="EK277" s="258">
        <v>0</v>
      </c>
      <c r="EL277" s="258">
        <v>0</v>
      </c>
      <c r="EM277" s="258">
        <v>0</v>
      </c>
      <c r="EN277" s="258">
        <v>0</v>
      </c>
      <c r="EO277" s="258">
        <v>0</v>
      </c>
      <c r="EP277" s="258">
        <v>0</v>
      </c>
      <c r="EQ277" s="258">
        <v>0</v>
      </c>
      <c r="ER277" s="258">
        <v>0</v>
      </c>
      <c r="ES277" s="258">
        <v>0</v>
      </c>
      <c r="ET277" s="258">
        <v>0</v>
      </c>
      <c r="EU277" s="258">
        <v>0</v>
      </c>
      <c r="EV277" s="258">
        <v>0</v>
      </c>
      <c r="EW277" s="221">
        <f t="shared" si="429"/>
        <v>0</v>
      </c>
      <c r="EX277" s="222" t="e">
        <f t="shared" si="412"/>
        <v>#DIV/0!</v>
      </c>
      <c r="EY277" s="220"/>
      <c r="FC277" s="210"/>
      <c r="FD277" s="210"/>
      <c r="FE277" s="210"/>
      <c r="FF277" s="210"/>
      <c r="FG277" s="210"/>
      <c r="FH277" s="210"/>
      <c r="FI277" s="210"/>
      <c r="FJ277" s="210"/>
      <c r="FK277" s="210"/>
      <c r="FL277" s="210"/>
      <c r="FM277" s="210"/>
      <c r="FO277" s="124"/>
    </row>
    <row r="278" spans="139:171" ht="14.4" customHeight="1" x14ac:dyDescent="0.3">
      <c r="EI278" s="255" t="s">
        <v>431</v>
      </c>
      <c r="EJ278" s="257" t="str">
        <f t="shared" si="428"/>
        <v>Formularios impresos</v>
      </c>
      <c r="EK278" s="258">
        <v>0</v>
      </c>
      <c r="EL278" s="258">
        <v>0</v>
      </c>
      <c r="EM278" s="258">
        <v>0</v>
      </c>
      <c r="EN278" s="258">
        <v>0</v>
      </c>
      <c r="EO278" s="258">
        <v>0</v>
      </c>
      <c r="EP278" s="258">
        <v>0</v>
      </c>
      <c r="EQ278" s="258">
        <v>0</v>
      </c>
      <c r="ER278" s="258">
        <v>0</v>
      </c>
      <c r="ES278" s="258">
        <v>0</v>
      </c>
      <c r="ET278" s="258">
        <v>0</v>
      </c>
      <c r="EU278" s="258">
        <v>0</v>
      </c>
      <c r="EV278" s="258">
        <v>0</v>
      </c>
      <c r="EW278" s="221">
        <f t="shared" si="429"/>
        <v>0</v>
      </c>
      <c r="EX278" s="222" t="e">
        <f t="shared" si="412"/>
        <v>#DIV/0!</v>
      </c>
      <c r="EY278" s="220"/>
      <c r="FC278" s="210"/>
      <c r="FD278" s="210"/>
      <c r="FE278" s="210"/>
      <c r="FF278" s="210"/>
      <c r="FG278" s="210"/>
      <c r="FH278" s="210"/>
      <c r="FI278" s="210"/>
      <c r="FJ278" s="210"/>
      <c r="FK278" s="210"/>
      <c r="FL278" s="210"/>
      <c r="FM278" s="210"/>
      <c r="FO278" s="124"/>
    </row>
    <row r="279" spans="139:171" ht="14.4" customHeight="1" x14ac:dyDescent="0.3">
      <c r="EI279" s="255" t="s">
        <v>433</v>
      </c>
      <c r="EJ279" s="257" t="str">
        <f t="shared" si="428"/>
        <v>Fotocopias</v>
      </c>
      <c r="EK279" s="258">
        <v>0</v>
      </c>
      <c r="EL279" s="258">
        <v>0</v>
      </c>
      <c r="EM279" s="258">
        <v>0</v>
      </c>
      <c r="EN279" s="258">
        <v>0</v>
      </c>
      <c r="EO279" s="258">
        <v>0</v>
      </c>
      <c r="EP279" s="258">
        <v>0</v>
      </c>
      <c r="EQ279" s="258">
        <v>0</v>
      </c>
      <c r="ER279" s="258">
        <v>0</v>
      </c>
      <c r="ES279" s="258">
        <v>0</v>
      </c>
      <c r="ET279" s="258">
        <v>0</v>
      </c>
      <c r="EU279" s="258">
        <v>0</v>
      </c>
      <c r="EV279" s="258">
        <v>0</v>
      </c>
      <c r="EW279" s="221">
        <f t="shared" si="429"/>
        <v>0</v>
      </c>
      <c r="EX279" s="222" t="e">
        <f t="shared" si="412"/>
        <v>#DIV/0!</v>
      </c>
      <c r="EY279" s="220"/>
      <c r="FC279" s="210"/>
      <c r="FD279" s="210"/>
      <c r="FE279" s="210"/>
      <c r="FF279" s="210"/>
      <c r="FG279" s="210"/>
      <c r="FH279" s="210"/>
      <c r="FI279" s="210"/>
      <c r="FJ279" s="210"/>
      <c r="FK279" s="210"/>
      <c r="FL279" s="210"/>
      <c r="FM279" s="210"/>
      <c r="FO279" s="124"/>
    </row>
    <row r="280" spans="139:171" ht="14.4" customHeight="1" x14ac:dyDescent="0.3">
      <c r="EI280" s="255" t="s">
        <v>435</v>
      </c>
      <c r="EJ280" s="257" t="str">
        <f t="shared" si="428"/>
        <v>Materiales de limpieza</v>
      </c>
      <c r="EK280" s="258">
        <v>0</v>
      </c>
      <c r="EL280" s="258">
        <v>0</v>
      </c>
      <c r="EM280" s="258">
        <v>0</v>
      </c>
      <c r="EN280" s="258">
        <v>0</v>
      </c>
      <c r="EO280" s="258">
        <v>0</v>
      </c>
      <c r="EP280" s="258">
        <v>0</v>
      </c>
      <c r="EQ280" s="258">
        <v>0</v>
      </c>
      <c r="ER280" s="258">
        <v>0</v>
      </c>
      <c r="ES280" s="258">
        <v>0</v>
      </c>
      <c r="ET280" s="258">
        <v>0</v>
      </c>
      <c r="EU280" s="258">
        <v>0</v>
      </c>
      <c r="EV280" s="258">
        <v>0</v>
      </c>
      <c r="EW280" s="221">
        <f>SUM(EK280:EV280)</f>
        <v>0</v>
      </c>
      <c r="EX280" s="222" t="e">
        <f t="shared" si="412"/>
        <v>#DIV/0!</v>
      </c>
      <c r="EY280" s="220"/>
      <c r="FC280" s="210"/>
      <c r="FD280" s="210"/>
      <c r="FE280" s="210"/>
      <c r="FF280" s="210"/>
      <c r="FG280" s="210"/>
      <c r="FH280" s="210"/>
      <c r="FI280" s="210"/>
      <c r="FJ280" s="210"/>
      <c r="FK280" s="210"/>
      <c r="FL280" s="210"/>
      <c r="FM280" s="210"/>
      <c r="FO280" s="124"/>
    </row>
    <row r="281" spans="139:171" ht="14.4" customHeight="1" x14ac:dyDescent="0.3">
      <c r="EI281" s="255" t="s">
        <v>437</v>
      </c>
      <c r="EJ281" s="257" t="str">
        <f t="shared" si="428"/>
        <v>Material de empaque</v>
      </c>
      <c r="EK281" s="296">
        <f>EK203*'[5]Supuestos Egresos'!$B$35</f>
        <v>0</v>
      </c>
      <c r="EL281" s="296">
        <f>EL203*'[5]Supuestos Egresos'!$B$35</f>
        <v>0</v>
      </c>
      <c r="EM281" s="296">
        <f>EM203*'[5]Supuestos Egresos'!$B$35</f>
        <v>0</v>
      </c>
      <c r="EN281" s="296">
        <f>EN203*'[5]Supuestos Egresos'!$B$35</f>
        <v>0</v>
      </c>
      <c r="EO281" s="296">
        <f>EO203*'[5]Supuestos Egresos'!$B$35</f>
        <v>0</v>
      </c>
      <c r="EP281" s="296">
        <f>EP203*'[5]Supuestos Egresos'!$B$35</f>
        <v>0</v>
      </c>
      <c r="EQ281" s="296">
        <f>EQ203*'[5]Supuestos Egresos'!$B$35</f>
        <v>0</v>
      </c>
      <c r="ER281" s="296">
        <f>ER203*'[5]Supuestos Egresos'!$B$35</f>
        <v>0</v>
      </c>
      <c r="ES281" s="296">
        <f>ES203*'[5]Supuestos Egresos'!$B$35</f>
        <v>0</v>
      </c>
      <c r="ET281" s="296">
        <f>ET203*'[5]Supuestos Egresos'!$B$35</f>
        <v>0</v>
      </c>
      <c r="EU281" s="296">
        <f>EU203*'[5]Supuestos Egresos'!$B$35</f>
        <v>0</v>
      </c>
      <c r="EV281" s="296">
        <f>EV203*'[5]Supuestos Egresos'!$B$35</f>
        <v>0</v>
      </c>
      <c r="EW281" s="221">
        <f t="shared" si="429"/>
        <v>0</v>
      </c>
      <c r="EX281" s="222" t="e">
        <f t="shared" si="412"/>
        <v>#DIV/0!</v>
      </c>
      <c r="EY281" s="220"/>
      <c r="FC281" s="210"/>
      <c r="FD281" s="210"/>
      <c r="FE281" s="210"/>
      <c r="FF281" s="210"/>
      <c r="FG281" s="210"/>
      <c r="FH281" s="210"/>
      <c r="FI281" s="210"/>
      <c r="FJ281" s="210"/>
      <c r="FK281" s="210"/>
      <c r="FL281" s="210"/>
      <c r="FM281" s="210"/>
      <c r="FO281" s="124"/>
    </row>
    <row r="282" spans="139:171" ht="14.4" customHeight="1" x14ac:dyDescent="0.3">
      <c r="EI282" s="255" t="s">
        <v>439</v>
      </c>
      <c r="EJ282" s="257" t="str">
        <f t="shared" si="428"/>
        <v>Emision de chequeras</v>
      </c>
      <c r="EK282" s="258">
        <v>0</v>
      </c>
      <c r="EL282" s="258">
        <v>0</v>
      </c>
      <c r="EM282" s="258">
        <v>0</v>
      </c>
      <c r="EN282" s="258">
        <v>0</v>
      </c>
      <c r="EO282" s="258">
        <v>0</v>
      </c>
      <c r="EP282" s="258">
        <v>0</v>
      </c>
      <c r="EQ282" s="258">
        <v>0</v>
      </c>
      <c r="ER282" s="258">
        <v>0</v>
      </c>
      <c r="ES282" s="258">
        <v>0</v>
      </c>
      <c r="ET282" s="258">
        <v>0</v>
      </c>
      <c r="EU282" s="258">
        <v>0</v>
      </c>
      <c r="EV282" s="258">
        <v>0</v>
      </c>
      <c r="EW282" s="221">
        <f t="shared" si="429"/>
        <v>0</v>
      </c>
      <c r="EX282" s="222" t="e">
        <f t="shared" si="412"/>
        <v>#DIV/0!</v>
      </c>
      <c r="EY282" s="220"/>
      <c r="FC282" s="210"/>
      <c r="FD282" s="210"/>
      <c r="FE282" s="210"/>
      <c r="FF282" s="210"/>
      <c r="FG282" s="210"/>
      <c r="FH282" s="210"/>
      <c r="FI282" s="210"/>
      <c r="FJ282" s="210"/>
      <c r="FK282" s="210"/>
      <c r="FL282" s="210"/>
      <c r="FM282" s="210"/>
      <c r="FO282" s="124"/>
    </row>
    <row r="283" spans="139:171" ht="14.4" customHeight="1" x14ac:dyDescent="0.3">
      <c r="EI283" s="255" t="s">
        <v>441</v>
      </c>
      <c r="EJ283" s="257" t="str">
        <f t="shared" si="428"/>
        <v>Utencilios de producción</v>
      </c>
      <c r="EK283" s="258">
        <v>0</v>
      </c>
      <c r="EL283" s="258">
        <v>0</v>
      </c>
      <c r="EM283" s="258">
        <v>0</v>
      </c>
      <c r="EN283" s="258">
        <v>0</v>
      </c>
      <c r="EO283" s="258">
        <v>0</v>
      </c>
      <c r="EP283" s="258">
        <v>0</v>
      </c>
      <c r="EQ283" s="258">
        <v>0</v>
      </c>
      <c r="ER283" s="258">
        <v>0</v>
      </c>
      <c r="ES283" s="258">
        <v>0</v>
      </c>
      <c r="ET283" s="258">
        <v>0</v>
      </c>
      <c r="EU283" s="258">
        <v>0</v>
      </c>
      <c r="EV283" s="258">
        <v>0</v>
      </c>
      <c r="EW283" s="221">
        <f t="shared" si="429"/>
        <v>0</v>
      </c>
      <c r="EX283" s="222" t="e">
        <f t="shared" si="412"/>
        <v>#DIV/0!</v>
      </c>
      <c r="EY283" s="220"/>
      <c r="FC283" s="210"/>
      <c r="FD283" s="210"/>
      <c r="FE283" s="210"/>
      <c r="FF283" s="210"/>
      <c r="FG283" s="210"/>
      <c r="FH283" s="210"/>
      <c r="FI283" s="210"/>
      <c r="FJ283" s="210"/>
      <c r="FK283" s="210"/>
      <c r="FL283" s="210"/>
      <c r="FM283" s="210"/>
      <c r="FO283" s="124"/>
    </row>
    <row r="284" spans="139:171" ht="14.4" customHeight="1" x14ac:dyDescent="0.3">
      <c r="EI284" s="288" t="s">
        <v>442</v>
      </c>
      <c r="EJ284" s="257" t="str">
        <f t="shared" si="428"/>
        <v>Productos nuevos de introducción</v>
      </c>
      <c r="EK284" s="258">
        <v>0</v>
      </c>
      <c r="EL284" s="258">
        <v>0</v>
      </c>
      <c r="EM284" s="258">
        <v>0</v>
      </c>
      <c r="EN284" s="258">
        <v>0</v>
      </c>
      <c r="EO284" s="258">
        <v>0</v>
      </c>
      <c r="EP284" s="258">
        <v>0</v>
      </c>
      <c r="EQ284" s="258">
        <v>0</v>
      </c>
      <c r="ER284" s="258">
        <v>0</v>
      </c>
      <c r="ES284" s="258">
        <v>0</v>
      </c>
      <c r="ET284" s="258">
        <v>0</v>
      </c>
      <c r="EU284" s="258">
        <v>0</v>
      </c>
      <c r="EV284" s="258">
        <v>0</v>
      </c>
      <c r="EW284" s="221">
        <f t="shared" si="429"/>
        <v>0</v>
      </c>
      <c r="EX284" s="123" t="e">
        <f t="shared" si="412"/>
        <v>#DIV/0!</v>
      </c>
      <c r="EY284" s="220"/>
      <c r="FC284" s="210"/>
      <c r="FD284" s="210"/>
      <c r="FE284" s="210"/>
      <c r="FF284" s="210"/>
      <c r="FG284" s="210"/>
      <c r="FH284" s="210"/>
      <c r="FI284" s="210"/>
      <c r="FJ284" s="210"/>
      <c r="FK284" s="210"/>
      <c r="FL284" s="210"/>
      <c r="FM284" s="210"/>
      <c r="FO284" s="124"/>
    </row>
    <row r="285" spans="139:171" ht="14.4" customHeight="1" x14ac:dyDescent="0.3">
      <c r="EI285" s="255" t="s">
        <v>443</v>
      </c>
      <c r="EJ285" s="257" t="str">
        <f t="shared" si="428"/>
        <v>Otros insumos</v>
      </c>
      <c r="EK285" s="258">
        <v>0</v>
      </c>
      <c r="EL285" s="258">
        <v>0</v>
      </c>
      <c r="EM285" s="258">
        <v>0</v>
      </c>
      <c r="EN285" s="258">
        <v>0</v>
      </c>
      <c r="EO285" s="258">
        <v>0</v>
      </c>
      <c r="EP285" s="258">
        <v>0</v>
      </c>
      <c r="EQ285" s="258">
        <v>0</v>
      </c>
      <c r="ER285" s="258">
        <v>0</v>
      </c>
      <c r="ES285" s="258">
        <v>0</v>
      </c>
      <c r="ET285" s="258">
        <v>0</v>
      </c>
      <c r="EU285" s="258">
        <v>0</v>
      </c>
      <c r="EV285" s="258">
        <v>0</v>
      </c>
      <c r="EW285" s="221">
        <f t="shared" si="429"/>
        <v>0</v>
      </c>
      <c r="EX285" s="222" t="e">
        <f t="shared" si="412"/>
        <v>#DIV/0!</v>
      </c>
      <c r="EY285" s="220"/>
      <c r="FC285" s="210"/>
      <c r="FD285" s="210"/>
      <c r="FE285" s="210"/>
      <c r="FF285" s="210"/>
      <c r="FG285" s="210"/>
      <c r="FH285" s="210"/>
      <c r="FI285" s="210"/>
      <c r="FJ285" s="210"/>
      <c r="FK285" s="210"/>
      <c r="FL285" s="210"/>
      <c r="FM285" s="210"/>
      <c r="FO285" s="124"/>
    </row>
    <row r="286" spans="139:171" ht="14.4" customHeight="1" x14ac:dyDescent="0.3">
      <c r="EI286" s="255" t="s">
        <v>444</v>
      </c>
      <c r="EJ286" s="216" t="s">
        <v>182</v>
      </c>
      <c r="EK286" s="185">
        <f>SUM(EK287:EK300)</f>
        <v>0</v>
      </c>
      <c r="EL286" s="185">
        <f t="shared" ref="EL286:EV286" si="430">SUM(EL287:EL300)</f>
        <v>0</v>
      </c>
      <c r="EM286" s="185">
        <f t="shared" si="430"/>
        <v>0</v>
      </c>
      <c r="EN286" s="185">
        <f t="shared" si="430"/>
        <v>0</v>
      </c>
      <c r="EO286" s="185">
        <f t="shared" si="430"/>
        <v>0</v>
      </c>
      <c r="EP286" s="185">
        <f t="shared" si="430"/>
        <v>0</v>
      </c>
      <c r="EQ286" s="185">
        <f t="shared" si="430"/>
        <v>0</v>
      </c>
      <c r="ER286" s="185">
        <f t="shared" si="430"/>
        <v>0</v>
      </c>
      <c r="ES286" s="185">
        <f t="shared" si="430"/>
        <v>0</v>
      </c>
      <c r="ET286" s="185">
        <f t="shared" si="430"/>
        <v>0</v>
      </c>
      <c r="EU286" s="185">
        <f t="shared" si="430"/>
        <v>0</v>
      </c>
      <c r="EV286" s="185">
        <f t="shared" si="430"/>
        <v>0</v>
      </c>
      <c r="EW286" s="171">
        <f>SUM(EK286:EV286)</f>
        <v>0</v>
      </c>
      <c r="EX286" s="222" t="e">
        <f t="shared" si="412"/>
        <v>#DIV/0!</v>
      </c>
      <c r="EY286" s="220"/>
      <c r="FC286" s="210"/>
      <c r="FD286" s="210"/>
      <c r="FE286" s="210"/>
      <c r="FF286" s="210"/>
      <c r="FG286" s="210"/>
      <c r="FH286" s="210"/>
      <c r="FI286" s="210"/>
      <c r="FJ286" s="210"/>
      <c r="FK286" s="210"/>
      <c r="FL286" s="210"/>
      <c r="FM286" s="210"/>
      <c r="FO286" s="124"/>
    </row>
    <row r="287" spans="139:171" ht="14.4" customHeight="1" x14ac:dyDescent="0.3">
      <c r="EI287" s="255" t="s">
        <v>559</v>
      </c>
      <c r="EJ287" s="257" t="str">
        <f t="shared" ref="EJ287:EJ300" si="431">EJ112</f>
        <v>Publicidad prensa y revistas</v>
      </c>
      <c r="EK287" s="258">
        <v>0</v>
      </c>
      <c r="EL287" s="258">
        <v>0</v>
      </c>
      <c r="EM287" s="258">
        <v>0</v>
      </c>
      <c r="EN287" s="258">
        <v>0</v>
      </c>
      <c r="EO287" s="258">
        <v>0</v>
      </c>
      <c r="EP287" s="258">
        <v>0</v>
      </c>
      <c r="EQ287" s="258">
        <v>0</v>
      </c>
      <c r="ER287" s="258">
        <v>0</v>
      </c>
      <c r="ES287" s="258">
        <v>0</v>
      </c>
      <c r="ET287" s="258">
        <v>0</v>
      </c>
      <c r="EU287" s="258">
        <v>0</v>
      </c>
      <c r="EV287" s="258">
        <v>0</v>
      </c>
      <c r="EW287" s="221">
        <f t="shared" ref="EW287:EW300" si="432">SUM(EK287:EV287)</f>
        <v>0</v>
      </c>
      <c r="EX287" s="222" t="e">
        <f t="shared" si="412"/>
        <v>#DIV/0!</v>
      </c>
      <c r="EY287" s="220"/>
      <c r="FC287" s="210"/>
      <c r="FD287" s="210"/>
      <c r="FE287" s="210"/>
      <c r="FF287" s="210"/>
      <c r="FG287" s="210"/>
      <c r="FH287" s="210"/>
      <c r="FI287" s="210"/>
      <c r="FJ287" s="210"/>
      <c r="FK287" s="210"/>
      <c r="FL287" s="210"/>
      <c r="FM287" s="210"/>
      <c r="FO287" s="124"/>
    </row>
    <row r="288" spans="139:171" ht="14.4" customHeight="1" x14ac:dyDescent="0.3">
      <c r="EI288" s="255" t="s">
        <v>560</v>
      </c>
      <c r="EJ288" s="257" t="str">
        <f t="shared" si="431"/>
        <v>Publicidad radio</v>
      </c>
      <c r="EK288" s="258">
        <v>0</v>
      </c>
      <c r="EL288" s="258">
        <v>0</v>
      </c>
      <c r="EM288" s="258">
        <v>0</v>
      </c>
      <c r="EN288" s="258">
        <v>0</v>
      </c>
      <c r="EO288" s="258">
        <v>0</v>
      </c>
      <c r="EP288" s="258">
        <v>0</v>
      </c>
      <c r="EQ288" s="258">
        <v>0</v>
      </c>
      <c r="ER288" s="258">
        <v>0</v>
      </c>
      <c r="ES288" s="258">
        <v>0</v>
      </c>
      <c r="ET288" s="258">
        <v>0</v>
      </c>
      <c r="EU288" s="258">
        <v>0</v>
      </c>
      <c r="EV288" s="258">
        <v>0</v>
      </c>
      <c r="EW288" s="221">
        <f t="shared" si="432"/>
        <v>0</v>
      </c>
      <c r="EX288" s="222" t="e">
        <f t="shared" si="412"/>
        <v>#DIV/0!</v>
      </c>
      <c r="EY288" s="220"/>
      <c r="FC288" s="210"/>
      <c r="FD288" s="210"/>
      <c r="FE288" s="210"/>
      <c r="FF288" s="210"/>
      <c r="FG288" s="210"/>
      <c r="FH288" s="210"/>
      <c r="FI288" s="210"/>
      <c r="FJ288" s="210"/>
      <c r="FK288" s="210"/>
      <c r="FL288" s="210"/>
      <c r="FM288" s="210"/>
      <c r="FO288" s="124"/>
    </row>
    <row r="289" spans="139:171" ht="14.4" customHeight="1" x14ac:dyDescent="0.3">
      <c r="EI289" s="255" t="s">
        <v>561</v>
      </c>
      <c r="EJ289" s="257" t="str">
        <f t="shared" si="431"/>
        <v>Publicidad TV</v>
      </c>
      <c r="EK289" s="258">
        <v>0</v>
      </c>
      <c r="EL289" s="258">
        <v>0</v>
      </c>
      <c r="EM289" s="258">
        <v>0</v>
      </c>
      <c r="EN289" s="258">
        <v>0</v>
      </c>
      <c r="EO289" s="258">
        <v>0</v>
      </c>
      <c r="EP289" s="258">
        <v>0</v>
      </c>
      <c r="EQ289" s="258">
        <v>0</v>
      </c>
      <c r="ER289" s="258">
        <v>0</v>
      </c>
      <c r="ES289" s="258">
        <v>0</v>
      </c>
      <c r="ET289" s="258">
        <v>0</v>
      </c>
      <c r="EU289" s="258">
        <v>0</v>
      </c>
      <c r="EV289" s="258">
        <v>0</v>
      </c>
      <c r="EW289" s="221">
        <f t="shared" si="432"/>
        <v>0</v>
      </c>
      <c r="EX289" s="222" t="e">
        <f t="shared" si="412"/>
        <v>#DIV/0!</v>
      </c>
      <c r="EY289" s="220"/>
      <c r="FC289" s="210"/>
      <c r="FD289" s="210"/>
      <c r="FE289" s="210"/>
      <c r="FF289" s="210"/>
      <c r="FG289" s="210"/>
      <c r="FH289" s="210"/>
      <c r="FI289" s="210"/>
      <c r="FJ289" s="210"/>
      <c r="FK289" s="210"/>
      <c r="FL289" s="210"/>
      <c r="FM289" s="210"/>
      <c r="FO289" s="124"/>
    </row>
    <row r="290" spans="139:171" ht="14.4" customHeight="1" x14ac:dyDescent="0.3">
      <c r="EI290" s="255" t="s">
        <v>562</v>
      </c>
      <c r="EJ290" s="257" t="str">
        <f t="shared" si="431"/>
        <v>Publicidad cine</v>
      </c>
      <c r="EK290" s="258">
        <v>0</v>
      </c>
      <c r="EL290" s="258">
        <v>0</v>
      </c>
      <c r="EM290" s="258">
        <v>0</v>
      </c>
      <c r="EN290" s="258">
        <v>0</v>
      </c>
      <c r="EO290" s="258">
        <v>0</v>
      </c>
      <c r="EP290" s="258">
        <v>0</v>
      </c>
      <c r="EQ290" s="258">
        <v>0</v>
      </c>
      <c r="ER290" s="258">
        <v>0</v>
      </c>
      <c r="ES290" s="258">
        <v>0</v>
      </c>
      <c r="ET290" s="258">
        <v>0</v>
      </c>
      <c r="EU290" s="258">
        <v>0</v>
      </c>
      <c r="EV290" s="258">
        <v>0</v>
      </c>
      <c r="EW290" s="221">
        <f t="shared" si="432"/>
        <v>0</v>
      </c>
      <c r="EX290" s="222" t="e">
        <f t="shared" si="412"/>
        <v>#DIV/0!</v>
      </c>
      <c r="EY290" s="220"/>
      <c r="FC290" s="210"/>
      <c r="FD290" s="210"/>
      <c r="FE290" s="210"/>
      <c r="FF290" s="210"/>
      <c r="FG290" s="210"/>
      <c r="FH290" s="210"/>
      <c r="FI290" s="210"/>
      <c r="FJ290" s="210"/>
      <c r="FK290" s="210"/>
      <c r="FL290" s="210"/>
      <c r="FM290" s="210"/>
      <c r="FO290" s="124"/>
    </row>
    <row r="291" spans="139:171" ht="14.4" customHeight="1" x14ac:dyDescent="0.3">
      <c r="EI291" s="255" t="s">
        <v>563</v>
      </c>
      <c r="EJ291" s="257" t="str">
        <f t="shared" si="431"/>
        <v>Publicidad vallas y mopis</v>
      </c>
      <c r="EK291" s="258">
        <v>0</v>
      </c>
      <c r="EL291" s="258">
        <v>0</v>
      </c>
      <c r="EM291" s="258">
        <v>0</v>
      </c>
      <c r="EN291" s="258">
        <v>0</v>
      </c>
      <c r="EO291" s="258">
        <v>0</v>
      </c>
      <c r="EP291" s="258">
        <v>0</v>
      </c>
      <c r="EQ291" s="258">
        <v>0</v>
      </c>
      <c r="ER291" s="258">
        <v>0</v>
      </c>
      <c r="ES291" s="258">
        <v>0</v>
      </c>
      <c r="ET291" s="258">
        <v>0</v>
      </c>
      <c r="EU291" s="258">
        <v>0</v>
      </c>
      <c r="EV291" s="258">
        <v>0</v>
      </c>
      <c r="EW291" s="221">
        <f t="shared" si="432"/>
        <v>0</v>
      </c>
      <c r="EX291" s="222" t="e">
        <f t="shared" si="412"/>
        <v>#DIV/0!</v>
      </c>
      <c r="EY291" s="220"/>
      <c r="FC291" s="210"/>
      <c r="FD291" s="210"/>
      <c r="FE291" s="210"/>
      <c r="FF291" s="210"/>
      <c r="FG291" s="210"/>
      <c r="FH291" s="210"/>
      <c r="FI291" s="210"/>
      <c r="FJ291" s="210"/>
      <c r="FK291" s="210"/>
      <c r="FL291" s="210"/>
      <c r="FM291" s="210"/>
      <c r="FO291" s="124"/>
    </row>
    <row r="292" spans="139:171" ht="14.4" customHeight="1" x14ac:dyDescent="0.3">
      <c r="EI292" s="255" t="s">
        <v>564</v>
      </c>
      <c r="EJ292" s="257" t="str">
        <f t="shared" si="431"/>
        <v>Publicidad rotulos</v>
      </c>
      <c r="EK292" s="258">
        <v>0</v>
      </c>
      <c r="EL292" s="258">
        <v>0</v>
      </c>
      <c r="EM292" s="258">
        <v>0</v>
      </c>
      <c r="EN292" s="258">
        <v>0</v>
      </c>
      <c r="EO292" s="258">
        <v>0</v>
      </c>
      <c r="EP292" s="258">
        <v>0</v>
      </c>
      <c r="EQ292" s="258">
        <v>0</v>
      </c>
      <c r="ER292" s="258">
        <v>0</v>
      </c>
      <c r="ES292" s="258">
        <v>0</v>
      </c>
      <c r="ET292" s="258">
        <v>0</v>
      </c>
      <c r="EU292" s="258">
        <v>0</v>
      </c>
      <c r="EV292" s="258">
        <v>0</v>
      </c>
      <c r="EW292" s="221">
        <f t="shared" si="432"/>
        <v>0</v>
      </c>
      <c r="EX292" s="222" t="e">
        <f t="shared" si="412"/>
        <v>#DIV/0!</v>
      </c>
      <c r="EY292" s="220"/>
      <c r="FC292" s="210"/>
      <c r="FD292" s="210"/>
      <c r="FE292" s="210"/>
      <c r="FF292" s="210"/>
      <c r="FG292" s="210"/>
      <c r="FH292" s="210"/>
      <c r="FI292" s="210"/>
      <c r="FJ292" s="210"/>
      <c r="FK292" s="210"/>
      <c r="FL292" s="210"/>
      <c r="FM292" s="210"/>
      <c r="FO292" s="124"/>
    </row>
    <row r="293" spans="139:171" ht="14.4" customHeight="1" x14ac:dyDescent="0.3">
      <c r="EI293" s="255" t="s">
        <v>565</v>
      </c>
      <c r="EJ293" s="257" t="str">
        <f t="shared" si="431"/>
        <v>Publicidad banners</v>
      </c>
      <c r="EK293" s="258">
        <v>0</v>
      </c>
      <c r="EL293" s="258">
        <v>0</v>
      </c>
      <c r="EM293" s="258">
        <v>0</v>
      </c>
      <c r="EN293" s="258">
        <v>0</v>
      </c>
      <c r="EO293" s="258">
        <v>0</v>
      </c>
      <c r="EP293" s="258">
        <v>0</v>
      </c>
      <c r="EQ293" s="258">
        <v>0</v>
      </c>
      <c r="ER293" s="258">
        <v>0</v>
      </c>
      <c r="ES293" s="258">
        <v>0</v>
      </c>
      <c r="ET293" s="258">
        <v>0</v>
      </c>
      <c r="EU293" s="258">
        <v>0</v>
      </c>
      <c r="EV293" s="258">
        <v>0</v>
      </c>
      <c r="EW293" s="221">
        <f t="shared" si="432"/>
        <v>0</v>
      </c>
      <c r="EX293" s="222" t="e">
        <f t="shared" si="412"/>
        <v>#DIV/0!</v>
      </c>
      <c r="EY293" s="220"/>
      <c r="FC293" s="210"/>
      <c r="FD293" s="210"/>
      <c r="FE293" s="210"/>
      <c r="FF293" s="210"/>
      <c r="FG293" s="210"/>
      <c r="FH293" s="210"/>
      <c r="FI293" s="210"/>
      <c r="FJ293" s="210"/>
      <c r="FK293" s="210"/>
      <c r="FL293" s="210"/>
      <c r="FM293" s="210"/>
      <c r="FO293" s="124"/>
    </row>
    <row r="294" spans="139:171" ht="14.4" customHeight="1" x14ac:dyDescent="0.3">
      <c r="EI294" s="255" t="s">
        <v>566</v>
      </c>
      <c r="EJ294" s="257" t="str">
        <f t="shared" si="431"/>
        <v>Publicidad materiales de mercadeo</v>
      </c>
      <c r="EK294" s="258">
        <v>0</v>
      </c>
      <c r="EL294" s="258">
        <v>0</v>
      </c>
      <c r="EM294" s="258">
        <v>0</v>
      </c>
      <c r="EN294" s="258">
        <v>0</v>
      </c>
      <c r="EO294" s="258">
        <v>0</v>
      </c>
      <c r="EP294" s="258">
        <v>0</v>
      </c>
      <c r="EQ294" s="258">
        <v>0</v>
      </c>
      <c r="ER294" s="258">
        <v>0</v>
      </c>
      <c r="ES294" s="258">
        <v>0</v>
      </c>
      <c r="ET294" s="258">
        <v>0</v>
      </c>
      <c r="EU294" s="258">
        <v>0</v>
      </c>
      <c r="EV294" s="258">
        <v>0</v>
      </c>
      <c r="EW294" s="221">
        <f t="shared" si="432"/>
        <v>0</v>
      </c>
      <c r="EX294" s="222" t="e">
        <f t="shared" si="412"/>
        <v>#DIV/0!</v>
      </c>
      <c r="EY294" s="220"/>
      <c r="FC294" s="210"/>
      <c r="FD294" s="210"/>
      <c r="FE294" s="210"/>
      <c r="FF294" s="210"/>
      <c r="FG294" s="210"/>
      <c r="FH294" s="210"/>
      <c r="FI294" s="210"/>
      <c r="FJ294" s="210"/>
      <c r="FK294" s="210"/>
      <c r="FL294" s="210"/>
      <c r="FM294" s="210"/>
      <c r="FO294" s="124"/>
    </row>
    <row r="295" spans="139:171" ht="14.4" customHeight="1" x14ac:dyDescent="0.3">
      <c r="EI295" s="255" t="s">
        <v>567</v>
      </c>
      <c r="EJ295" s="257" t="str">
        <f t="shared" si="431"/>
        <v>Publicidad WEB</v>
      </c>
      <c r="EK295" s="258">
        <v>0</v>
      </c>
      <c r="EL295" s="258">
        <v>0</v>
      </c>
      <c r="EM295" s="258">
        <v>0</v>
      </c>
      <c r="EN295" s="258">
        <v>0</v>
      </c>
      <c r="EO295" s="258">
        <v>0</v>
      </c>
      <c r="EP295" s="258">
        <v>0</v>
      </c>
      <c r="EQ295" s="258">
        <v>0</v>
      </c>
      <c r="ER295" s="258">
        <v>0</v>
      </c>
      <c r="ES295" s="258">
        <v>0</v>
      </c>
      <c r="ET295" s="258">
        <v>0</v>
      </c>
      <c r="EU295" s="258">
        <v>0</v>
      </c>
      <c r="EV295" s="258">
        <v>0</v>
      </c>
      <c r="EW295" s="221">
        <f t="shared" si="432"/>
        <v>0</v>
      </c>
      <c r="EX295" s="222" t="e">
        <f t="shared" si="412"/>
        <v>#DIV/0!</v>
      </c>
      <c r="EY295" s="220"/>
      <c r="FC295" s="210"/>
      <c r="FD295" s="210"/>
      <c r="FE295" s="210"/>
      <c r="FF295" s="210"/>
      <c r="FG295" s="210"/>
      <c r="FH295" s="210"/>
      <c r="FI295" s="210"/>
      <c r="FJ295" s="210"/>
      <c r="FK295" s="210"/>
      <c r="FL295" s="210"/>
      <c r="FM295" s="210"/>
      <c r="FO295" s="124"/>
    </row>
    <row r="296" spans="139:171" ht="14.4" customHeight="1" x14ac:dyDescent="0.3">
      <c r="EI296" s="255" t="s">
        <v>568</v>
      </c>
      <c r="EJ296" s="257" t="str">
        <f t="shared" si="431"/>
        <v>Degustaciones</v>
      </c>
      <c r="EK296" s="258">
        <v>0</v>
      </c>
      <c r="EL296" s="258">
        <v>0</v>
      </c>
      <c r="EM296" s="258">
        <v>0</v>
      </c>
      <c r="EN296" s="258">
        <v>0</v>
      </c>
      <c r="EO296" s="258">
        <v>0</v>
      </c>
      <c r="EP296" s="258">
        <v>0</v>
      </c>
      <c r="EQ296" s="258">
        <v>0</v>
      </c>
      <c r="ER296" s="258">
        <v>0</v>
      </c>
      <c r="ES296" s="258">
        <v>0</v>
      </c>
      <c r="ET296" s="258">
        <v>0</v>
      </c>
      <c r="EU296" s="258">
        <v>0</v>
      </c>
      <c r="EV296" s="258">
        <v>0</v>
      </c>
      <c r="EW296" s="221">
        <f t="shared" si="432"/>
        <v>0</v>
      </c>
      <c r="EX296" s="222" t="e">
        <f t="shared" si="412"/>
        <v>#DIV/0!</v>
      </c>
      <c r="EY296" s="220"/>
      <c r="FC296" s="210"/>
      <c r="FD296" s="210"/>
      <c r="FE296" s="210"/>
      <c r="FF296" s="210"/>
      <c r="FG296" s="210"/>
      <c r="FH296" s="210"/>
      <c r="FI296" s="210"/>
      <c r="FJ296" s="210"/>
      <c r="FK296" s="210"/>
      <c r="FL296" s="210"/>
      <c r="FM296" s="210"/>
      <c r="FO296" s="124"/>
    </row>
    <row r="297" spans="139:171" ht="14.4" customHeight="1" x14ac:dyDescent="0.3">
      <c r="EI297" s="255" t="s">
        <v>569</v>
      </c>
      <c r="EJ297" s="257" t="str">
        <f t="shared" si="431"/>
        <v>Atenciones y Eventos</v>
      </c>
      <c r="EK297" s="258">
        <v>0</v>
      </c>
      <c r="EL297" s="258">
        <v>0</v>
      </c>
      <c r="EM297" s="258">
        <v>0</v>
      </c>
      <c r="EN297" s="258">
        <v>0</v>
      </c>
      <c r="EO297" s="258">
        <v>0</v>
      </c>
      <c r="EP297" s="258">
        <v>0</v>
      </c>
      <c r="EQ297" s="258">
        <v>0</v>
      </c>
      <c r="ER297" s="258">
        <v>0</v>
      </c>
      <c r="ES297" s="258">
        <v>0</v>
      </c>
      <c r="ET297" s="258">
        <v>0</v>
      </c>
      <c r="EU297" s="258">
        <v>0</v>
      </c>
      <c r="EV297" s="258">
        <v>0</v>
      </c>
      <c r="EW297" s="221">
        <f t="shared" si="432"/>
        <v>0</v>
      </c>
      <c r="EX297" s="222" t="e">
        <f t="shared" si="412"/>
        <v>#DIV/0!</v>
      </c>
      <c r="EY297" s="220"/>
      <c r="FC297" s="210"/>
      <c r="FD297" s="210"/>
      <c r="FE297" s="210"/>
      <c r="FF297" s="210"/>
      <c r="FG297" s="210"/>
      <c r="FH297" s="210"/>
      <c r="FI297" s="210"/>
      <c r="FJ297" s="210"/>
      <c r="FK297" s="210"/>
      <c r="FL297" s="210"/>
      <c r="FM297" s="210"/>
      <c r="FO297" s="124"/>
    </row>
    <row r="298" spans="139:171" ht="14.4" customHeight="1" x14ac:dyDescent="0.3">
      <c r="EI298" s="255" t="s">
        <v>570</v>
      </c>
      <c r="EJ298" s="257" t="str">
        <f t="shared" si="431"/>
        <v>Materiales Promocionales</v>
      </c>
      <c r="EK298" s="258">
        <v>0</v>
      </c>
      <c r="EL298" s="258">
        <v>0</v>
      </c>
      <c r="EM298" s="258">
        <v>0</v>
      </c>
      <c r="EN298" s="258">
        <v>0</v>
      </c>
      <c r="EO298" s="258">
        <v>0</v>
      </c>
      <c r="EP298" s="258">
        <v>0</v>
      </c>
      <c r="EQ298" s="258">
        <v>0</v>
      </c>
      <c r="ER298" s="258">
        <v>0</v>
      </c>
      <c r="ES298" s="258">
        <v>0</v>
      </c>
      <c r="ET298" s="258">
        <v>0</v>
      </c>
      <c r="EU298" s="258">
        <v>0</v>
      </c>
      <c r="EV298" s="258">
        <v>0</v>
      </c>
      <c r="EW298" s="221">
        <f t="shared" si="432"/>
        <v>0</v>
      </c>
      <c r="EX298" s="222" t="e">
        <f t="shared" si="412"/>
        <v>#DIV/0!</v>
      </c>
      <c r="EY298" s="220"/>
    </row>
    <row r="299" spans="139:171" ht="14.4" customHeight="1" x14ac:dyDescent="0.3">
      <c r="EI299" s="288" t="s">
        <v>571</v>
      </c>
      <c r="EJ299" s="257" t="str">
        <f t="shared" si="431"/>
        <v>Patrocinios</v>
      </c>
      <c r="EK299" s="258">
        <v>0</v>
      </c>
      <c r="EL299" s="258">
        <v>0</v>
      </c>
      <c r="EM299" s="258">
        <v>0</v>
      </c>
      <c r="EN299" s="258">
        <v>0</v>
      </c>
      <c r="EO299" s="258">
        <v>0</v>
      </c>
      <c r="EP299" s="258">
        <v>0</v>
      </c>
      <c r="EQ299" s="258">
        <v>0</v>
      </c>
      <c r="ER299" s="258">
        <v>0</v>
      </c>
      <c r="ES299" s="258">
        <v>0</v>
      </c>
      <c r="ET299" s="258">
        <v>0</v>
      </c>
      <c r="EU299" s="258">
        <v>0</v>
      </c>
      <c r="EV299" s="258">
        <v>0</v>
      </c>
      <c r="EW299" s="221">
        <f t="shared" si="432"/>
        <v>0</v>
      </c>
      <c r="EX299" s="123" t="e">
        <f t="shared" ref="EX299" si="433">EW301/$EW$201</f>
        <v>#DIV/0!</v>
      </c>
      <c r="EY299" s="220"/>
    </row>
    <row r="300" spans="139:171" ht="14.4" customHeight="1" x14ac:dyDescent="0.3">
      <c r="EI300" s="255" t="s">
        <v>572</v>
      </c>
      <c r="EJ300" s="257" t="str">
        <f t="shared" si="431"/>
        <v>Suscripciones</v>
      </c>
      <c r="EK300" s="258">
        <v>0</v>
      </c>
      <c r="EL300" s="258">
        <v>0</v>
      </c>
      <c r="EM300" s="258">
        <v>0</v>
      </c>
      <c r="EN300" s="258">
        <v>0</v>
      </c>
      <c r="EO300" s="258">
        <v>0</v>
      </c>
      <c r="EP300" s="258">
        <v>0</v>
      </c>
      <c r="EQ300" s="258">
        <v>0</v>
      </c>
      <c r="ER300" s="258">
        <v>0</v>
      </c>
      <c r="ES300" s="258">
        <v>0</v>
      </c>
      <c r="ET300" s="258">
        <v>0</v>
      </c>
      <c r="EU300" s="258">
        <v>0</v>
      </c>
      <c r="EV300" s="258">
        <v>0</v>
      </c>
      <c r="EW300" s="221">
        <f t="shared" si="432"/>
        <v>0</v>
      </c>
      <c r="EX300" s="337">
        <v>0.01</v>
      </c>
      <c r="EY300" s="220"/>
    </row>
    <row r="301" spans="139:171" ht="14.4" customHeight="1" x14ac:dyDescent="0.3">
      <c r="EI301" s="255" t="s">
        <v>473</v>
      </c>
      <c r="EJ301" s="216" t="s">
        <v>474</v>
      </c>
      <c r="EK301" s="185">
        <f>SUM(EK302:EK312)</f>
        <v>0</v>
      </c>
      <c r="EL301" s="185">
        <f t="shared" ref="EL301:EV301" si="434">SUM(EL302:EL312)</f>
        <v>0</v>
      </c>
      <c r="EM301" s="185">
        <f t="shared" si="434"/>
        <v>0</v>
      </c>
      <c r="EN301" s="185">
        <f t="shared" si="434"/>
        <v>0</v>
      </c>
      <c r="EO301" s="185">
        <f t="shared" si="434"/>
        <v>0</v>
      </c>
      <c r="EP301" s="185">
        <f t="shared" si="434"/>
        <v>0</v>
      </c>
      <c r="EQ301" s="185">
        <f t="shared" si="434"/>
        <v>0</v>
      </c>
      <c r="ER301" s="185">
        <f t="shared" si="434"/>
        <v>0</v>
      </c>
      <c r="ES301" s="185">
        <f t="shared" si="434"/>
        <v>0</v>
      </c>
      <c r="ET301" s="185">
        <f t="shared" si="434"/>
        <v>0</v>
      </c>
      <c r="EU301" s="185">
        <f t="shared" si="434"/>
        <v>0</v>
      </c>
      <c r="EV301" s="185">
        <f t="shared" si="434"/>
        <v>0</v>
      </c>
      <c r="EW301" s="171">
        <f>SUM(EK301:EV301)</f>
        <v>0</v>
      </c>
      <c r="EX301" s="222" t="e">
        <f t="shared" ref="EX301:EX329" si="435">EW303/$EW$201</f>
        <v>#DIV/0!</v>
      </c>
      <c r="EY301" s="220"/>
    </row>
    <row r="302" spans="139:171" ht="14.4" customHeight="1" x14ac:dyDescent="0.3">
      <c r="EI302" s="255" t="s">
        <v>475</v>
      </c>
      <c r="EJ302" s="257" t="str">
        <f t="shared" ref="EJ302:EJ312" si="436">EJ127</f>
        <v>Impuesto municipal por ingresos IMI</v>
      </c>
      <c r="EK302" s="296">
        <f>EK203*$EX$300</f>
        <v>0</v>
      </c>
      <c r="EL302" s="296">
        <f t="shared" ref="EL302:EV302" si="437">EL203*$EX$300</f>
        <v>0</v>
      </c>
      <c r="EM302" s="296">
        <f t="shared" si="437"/>
        <v>0</v>
      </c>
      <c r="EN302" s="296">
        <f t="shared" si="437"/>
        <v>0</v>
      </c>
      <c r="EO302" s="296">
        <f t="shared" si="437"/>
        <v>0</v>
      </c>
      <c r="EP302" s="296">
        <f t="shared" si="437"/>
        <v>0</v>
      </c>
      <c r="EQ302" s="296">
        <f t="shared" si="437"/>
        <v>0</v>
      </c>
      <c r="ER302" s="296">
        <f t="shared" si="437"/>
        <v>0</v>
      </c>
      <c r="ES302" s="296">
        <f t="shared" si="437"/>
        <v>0</v>
      </c>
      <c r="ET302" s="296">
        <f t="shared" si="437"/>
        <v>0</v>
      </c>
      <c r="EU302" s="296">
        <f t="shared" si="437"/>
        <v>0</v>
      </c>
      <c r="EV302" s="296">
        <f t="shared" si="437"/>
        <v>0</v>
      </c>
      <c r="EW302" s="221">
        <f t="shared" ref="EW302:EW312" si="438">SUM(EK302:EV302)</f>
        <v>0</v>
      </c>
      <c r="EX302" s="222" t="e">
        <f t="shared" si="435"/>
        <v>#DIV/0!</v>
      </c>
      <c r="EY302" s="220"/>
    </row>
    <row r="303" spans="139:171" ht="14.4" customHeight="1" x14ac:dyDescent="0.3">
      <c r="EI303" s="255" t="s">
        <v>477</v>
      </c>
      <c r="EJ303" s="257" t="str">
        <f t="shared" si="436"/>
        <v>Matricula por registros contables</v>
      </c>
      <c r="EK303" s="258">
        <v>0</v>
      </c>
      <c r="EL303" s="258">
        <v>0</v>
      </c>
      <c r="EM303" s="258">
        <v>0</v>
      </c>
      <c r="EN303" s="258">
        <v>0</v>
      </c>
      <c r="EO303" s="258">
        <v>0</v>
      </c>
      <c r="EP303" s="258">
        <v>0</v>
      </c>
      <c r="EQ303" s="258">
        <v>0</v>
      </c>
      <c r="ER303" s="258">
        <v>0</v>
      </c>
      <c r="ES303" s="258">
        <v>0</v>
      </c>
      <c r="ET303" s="258">
        <v>0</v>
      </c>
      <c r="EU303" s="258">
        <v>0</v>
      </c>
      <c r="EV303" s="258">
        <v>0</v>
      </c>
      <c r="EW303" s="221">
        <f t="shared" si="438"/>
        <v>0</v>
      </c>
      <c r="EX303" s="222" t="e">
        <f t="shared" si="435"/>
        <v>#DIV/0!</v>
      </c>
      <c r="EY303" s="220"/>
    </row>
    <row r="304" spans="139:171" ht="14.4" customHeight="1" x14ac:dyDescent="0.3">
      <c r="EI304" s="255" t="s">
        <v>479</v>
      </c>
      <c r="EJ304" s="257" t="str">
        <f t="shared" si="436"/>
        <v>Timbres fiscales</v>
      </c>
      <c r="EK304" s="258">
        <v>0</v>
      </c>
      <c r="EL304" s="258">
        <v>0</v>
      </c>
      <c r="EM304" s="258">
        <v>0</v>
      </c>
      <c r="EN304" s="258">
        <v>0</v>
      </c>
      <c r="EO304" s="258">
        <v>0</v>
      </c>
      <c r="EP304" s="258">
        <v>0</v>
      </c>
      <c r="EQ304" s="258">
        <v>0</v>
      </c>
      <c r="ER304" s="258">
        <v>0</v>
      </c>
      <c r="ES304" s="258">
        <v>0</v>
      </c>
      <c r="ET304" s="258">
        <v>0</v>
      </c>
      <c r="EU304" s="258">
        <v>0</v>
      </c>
      <c r="EV304" s="258">
        <v>0</v>
      </c>
      <c r="EW304" s="221">
        <f t="shared" si="438"/>
        <v>0</v>
      </c>
      <c r="EX304" s="222" t="e">
        <f t="shared" si="435"/>
        <v>#DIV/0!</v>
      </c>
      <c r="EY304" s="220"/>
    </row>
    <row r="305" spans="139:155" ht="14.4" customHeight="1" x14ac:dyDescent="0.3">
      <c r="EI305" s="255" t="s">
        <v>481</v>
      </c>
      <c r="EJ305" s="257" t="str">
        <f t="shared" si="436"/>
        <v>Gasto Financeros (EHI)</v>
      </c>
      <c r="EK305" s="258">
        <v>0</v>
      </c>
      <c r="EL305" s="258">
        <v>0</v>
      </c>
      <c r="EM305" s="258">
        <v>0</v>
      </c>
      <c r="EN305" s="258">
        <v>0</v>
      </c>
      <c r="EO305" s="258">
        <v>0</v>
      </c>
      <c r="EP305" s="258">
        <v>0</v>
      </c>
      <c r="EQ305" s="258">
        <v>0</v>
      </c>
      <c r="ER305" s="258">
        <v>0</v>
      </c>
      <c r="ES305" s="258">
        <v>0</v>
      </c>
      <c r="ET305" s="258">
        <v>0</v>
      </c>
      <c r="EU305" s="258">
        <v>0</v>
      </c>
      <c r="EV305" s="258">
        <v>0</v>
      </c>
      <c r="EW305" s="221"/>
      <c r="EX305" s="222" t="e">
        <f t="shared" si="435"/>
        <v>#DIV/0!</v>
      </c>
      <c r="EY305" s="220"/>
    </row>
    <row r="306" spans="139:155" ht="14.4" customHeight="1" x14ac:dyDescent="0.3">
      <c r="EI306" s="255" t="s">
        <v>483</v>
      </c>
      <c r="EJ306" s="257" t="str">
        <f t="shared" si="436"/>
        <v>Solvencias</v>
      </c>
      <c r="EK306" s="258">
        <v>0</v>
      </c>
      <c r="EL306" s="258">
        <v>0</v>
      </c>
      <c r="EM306" s="258">
        <v>0</v>
      </c>
      <c r="EN306" s="258">
        <v>0</v>
      </c>
      <c r="EO306" s="258">
        <v>0</v>
      </c>
      <c r="EP306" s="258">
        <v>0</v>
      </c>
      <c r="EQ306" s="258">
        <v>0</v>
      </c>
      <c r="ER306" s="258">
        <v>0</v>
      </c>
      <c r="ES306" s="258">
        <v>0</v>
      </c>
      <c r="ET306" s="258">
        <v>0</v>
      </c>
      <c r="EU306" s="258">
        <v>0</v>
      </c>
      <c r="EV306" s="258">
        <v>0</v>
      </c>
      <c r="EW306" s="221">
        <f t="shared" si="438"/>
        <v>0</v>
      </c>
      <c r="EX306" s="222" t="e">
        <f t="shared" si="435"/>
        <v>#DIV/0!</v>
      </c>
      <c r="EY306" s="220"/>
    </row>
    <row r="307" spans="139:155" ht="14.4" customHeight="1" x14ac:dyDescent="0.3">
      <c r="EI307" s="255" t="s">
        <v>485</v>
      </c>
      <c r="EJ307" s="257" t="str">
        <f t="shared" si="436"/>
        <v>Servicios fitosanitarios</v>
      </c>
      <c r="EK307" s="258">
        <v>0</v>
      </c>
      <c r="EL307" s="258">
        <v>0</v>
      </c>
      <c r="EM307" s="258">
        <v>0</v>
      </c>
      <c r="EN307" s="258">
        <v>0</v>
      </c>
      <c r="EO307" s="258">
        <v>0</v>
      </c>
      <c r="EP307" s="258">
        <v>0</v>
      </c>
      <c r="EQ307" s="258">
        <v>0</v>
      </c>
      <c r="ER307" s="258">
        <v>0</v>
      </c>
      <c r="ES307" s="258">
        <v>0</v>
      </c>
      <c r="ET307" s="258">
        <v>0</v>
      </c>
      <c r="EU307" s="258">
        <v>0</v>
      </c>
      <c r="EV307" s="258">
        <v>0</v>
      </c>
      <c r="EW307" s="221">
        <f t="shared" si="438"/>
        <v>0</v>
      </c>
      <c r="EX307" s="222" t="e">
        <f t="shared" si="435"/>
        <v>#DIV/0!</v>
      </c>
      <c r="EY307" s="220"/>
    </row>
    <row r="308" spans="139:155" ht="14.4" customHeight="1" x14ac:dyDescent="0.3">
      <c r="EI308" s="255" t="s">
        <v>487</v>
      </c>
      <c r="EJ308" s="257" t="str">
        <f t="shared" si="436"/>
        <v>Derecho de inspeccion</v>
      </c>
      <c r="EK308" s="258">
        <v>0</v>
      </c>
      <c r="EL308" s="258">
        <v>0</v>
      </c>
      <c r="EM308" s="258">
        <v>0</v>
      </c>
      <c r="EN308" s="258">
        <v>0</v>
      </c>
      <c r="EO308" s="258">
        <v>0</v>
      </c>
      <c r="EP308" s="258">
        <v>0</v>
      </c>
      <c r="EQ308" s="258">
        <v>0</v>
      </c>
      <c r="ER308" s="258">
        <v>0</v>
      </c>
      <c r="ES308" s="258">
        <v>0</v>
      </c>
      <c r="ET308" s="258">
        <v>0</v>
      </c>
      <c r="EU308" s="258">
        <v>0</v>
      </c>
      <c r="EV308" s="258">
        <v>0</v>
      </c>
      <c r="EW308" s="221">
        <f t="shared" si="438"/>
        <v>0</v>
      </c>
      <c r="EX308" s="222" t="e">
        <f t="shared" si="435"/>
        <v>#DIV/0!</v>
      </c>
      <c r="EY308" s="220"/>
    </row>
    <row r="309" spans="139:155" ht="14.4" customHeight="1" x14ac:dyDescent="0.3">
      <c r="EI309" s="255" t="s">
        <v>489</v>
      </c>
      <c r="EJ309" s="257" t="str">
        <f t="shared" si="436"/>
        <v>Membresias (regalías 8.5%) EHI</v>
      </c>
      <c r="EK309" s="258">
        <v>0</v>
      </c>
      <c r="EL309" s="258">
        <v>0</v>
      </c>
      <c r="EM309" s="258">
        <v>0</v>
      </c>
      <c r="EN309" s="258">
        <v>0</v>
      </c>
      <c r="EO309" s="258">
        <v>0</v>
      </c>
      <c r="EP309" s="258">
        <v>0</v>
      </c>
      <c r="EQ309" s="258">
        <v>0</v>
      </c>
      <c r="ER309" s="258">
        <v>0</v>
      </c>
      <c r="ES309" s="258">
        <v>0</v>
      </c>
      <c r="ET309" s="258">
        <v>0</v>
      </c>
      <c r="EU309" s="258">
        <v>0</v>
      </c>
      <c r="EV309" s="258">
        <v>0</v>
      </c>
      <c r="EW309" s="221"/>
      <c r="EX309" s="222" t="e">
        <f t="shared" si="435"/>
        <v>#DIV/0!</v>
      </c>
      <c r="EY309" s="220"/>
    </row>
    <row r="310" spans="139:155" ht="14.4" customHeight="1" x14ac:dyDescent="0.3">
      <c r="EI310" s="255" t="s">
        <v>491</v>
      </c>
      <c r="EJ310" s="257" t="str">
        <f t="shared" si="436"/>
        <v>Comision afiliacion T.Credito</v>
      </c>
      <c r="EK310" s="296">
        <f>(EK203*$EY$310)*$EX$310</f>
        <v>0</v>
      </c>
      <c r="EL310" s="296">
        <f t="shared" ref="EL310:EV310" si="439">(EL203*$EY$310)*$EX$310</f>
        <v>0</v>
      </c>
      <c r="EM310" s="296">
        <f t="shared" si="439"/>
        <v>0</v>
      </c>
      <c r="EN310" s="296">
        <f t="shared" si="439"/>
        <v>0</v>
      </c>
      <c r="EO310" s="296">
        <f t="shared" si="439"/>
        <v>0</v>
      </c>
      <c r="EP310" s="296">
        <f t="shared" si="439"/>
        <v>0</v>
      </c>
      <c r="EQ310" s="296">
        <f t="shared" si="439"/>
        <v>0</v>
      </c>
      <c r="ER310" s="296">
        <f t="shared" si="439"/>
        <v>0</v>
      </c>
      <c r="ES310" s="296">
        <f t="shared" si="439"/>
        <v>0</v>
      </c>
      <c r="ET310" s="296">
        <f t="shared" si="439"/>
        <v>0</v>
      </c>
      <c r="EU310" s="296">
        <f t="shared" si="439"/>
        <v>0</v>
      </c>
      <c r="EV310" s="296">
        <f t="shared" si="439"/>
        <v>0</v>
      </c>
      <c r="EW310" s="221">
        <f t="shared" si="438"/>
        <v>0</v>
      </c>
      <c r="EX310" s="324">
        <v>2.5000000000000001E-2</v>
      </c>
      <c r="EY310" s="324">
        <v>0.65</v>
      </c>
    </row>
    <row r="311" spans="139:155" ht="14.4" customHeight="1" x14ac:dyDescent="0.3">
      <c r="EI311" s="288" t="s">
        <v>493</v>
      </c>
      <c r="EJ311" s="257" t="str">
        <f t="shared" si="436"/>
        <v>Licencias</v>
      </c>
      <c r="EK311" s="258">
        <v>0</v>
      </c>
      <c r="EL311" s="258">
        <v>0</v>
      </c>
      <c r="EM311" s="258">
        <v>0</v>
      </c>
      <c r="EN311" s="258">
        <v>0</v>
      </c>
      <c r="EO311" s="258">
        <v>0</v>
      </c>
      <c r="EP311" s="258">
        <v>0</v>
      </c>
      <c r="EQ311" s="258">
        <v>0</v>
      </c>
      <c r="ER311" s="258">
        <v>0</v>
      </c>
      <c r="ES311" s="258">
        <v>0</v>
      </c>
      <c r="ET311" s="258">
        <v>0</v>
      </c>
      <c r="EU311" s="258">
        <v>0</v>
      </c>
      <c r="EV311" s="258">
        <v>0</v>
      </c>
      <c r="EW311" s="221">
        <f t="shared" si="438"/>
        <v>0</v>
      </c>
      <c r="EX311" s="123" t="e">
        <f t="shared" si="435"/>
        <v>#DIV/0!</v>
      </c>
      <c r="EY311" s="220"/>
    </row>
    <row r="312" spans="139:155" ht="14.4" customHeight="1" x14ac:dyDescent="0.3">
      <c r="EI312" s="255" t="s">
        <v>495</v>
      </c>
      <c r="EJ312" s="257" t="str">
        <f t="shared" si="436"/>
        <v>Otras tasas e impuestos</v>
      </c>
      <c r="EK312" s="258">
        <v>0</v>
      </c>
      <c r="EL312" s="258">
        <v>0</v>
      </c>
      <c r="EM312" s="258">
        <v>0</v>
      </c>
      <c r="EN312" s="258">
        <v>0</v>
      </c>
      <c r="EO312" s="258">
        <v>0</v>
      </c>
      <c r="EP312" s="258">
        <v>0</v>
      </c>
      <c r="EQ312" s="258">
        <v>0</v>
      </c>
      <c r="ER312" s="258">
        <v>0</v>
      </c>
      <c r="ES312" s="258">
        <v>0</v>
      </c>
      <c r="ET312" s="258">
        <v>0</v>
      </c>
      <c r="EU312" s="258">
        <v>0</v>
      </c>
      <c r="EV312" s="258">
        <v>0</v>
      </c>
      <c r="EW312" s="221">
        <f t="shared" si="438"/>
        <v>0</v>
      </c>
      <c r="EX312" s="222" t="e">
        <f t="shared" si="435"/>
        <v>#DIV/0!</v>
      </c>
      <c r="EY312" s="220"/>
    </row>
    <row r="313" spans="139:155" ht="14.4" customHeight="1" x14ac:dyDescent="0.3">
      <c r="EI313" s="255" t="s">
        <v>497</v>
      </c>
      <c r="EJ313" s="216" t="s">
        <v>498</v>
      </c>
      <c r="EK313" s="185">
        <f>SUM(EK314:EK318)</f>
        <v>0</v>
      </c>
      <c r="EL313" s="185">
        <f t="shared" ref="EL313:EV313" si="440">SUM(EL314:EL318)</f>
        <v>0</v>
      </c>
      <c r="EM313" s="185">
        <f t="shared" si="440"/>
        <v>0</v>
      </c>
      <c r="EN313" s="185">
        <f t="shared" si="440"/>
        <v>0</v>
      </c>
      <c r="EO313" s="185">
        <f t="shared" si="440"/>
        <v>0</v>
      </c>
      <c r="EP313" s="185">
        <f t="shared" si="440"/>
        <v>0</v>
      </c>
      <c r="EQ313" s="185">
        <f t="shared" si="440"/>
        <v>0</v>
      </c>
      <c r="ER313" s="185">
        <f t="shared" si="440"/>
        <v>0</v>
      </c>
      <c r="ES313" s="185">
        <f t="shared" si="440"/>
        <v>0</v>
      </c>
      <c r="ET313" s="185">
        <f t="shared" si="440"/>
        <v>0</v>
      </c>
      <c r="EU313" s="185">
        <f t="shared" si="440"/>
        <v>0</v>
      </c>
      <c r="EV313" s="185">
        <f t="shared" si="440"/>
        <v>0</v>
      </c>
      <c r="EW313" s="171">
        <f>SUM(EK313:EV313)</f>
        <v>0</v>
      </c>
      <c r="EX313" s="222" t="e">
        <f t="shared" si="435"/>
        <v>#DIV/0!</v>
      </c>
      <c r="EY313" s="220"/>
    </row>
    <row r="314" spans="139:155" ht="14.4" customHeight="1" x14ac:dyDescent="0.3">
      <c r="EI314" s="255" t="s">
        <v>499</v>
      </c>
      <c r="EJ314" s="257" t="str">
        <f t="shared" ref="EJ314:EJ318" si="441">EJ139</f>
        <v>Servicio de vigilancia</v>
      </c>
      <c r="EK314" s="258">
        <v>0</v>
      </c>
      <c r="EL314" s="258">
        <v>0</v>
      </c>
      <c r="EM314" s="258">
        <v>0</v>
      </c>
      <c r="EN314" s="258">
        <v>0</v>
      </c>
      <c r="EO314" s="258">
        <v>0</v>
      </c>
      <c r="EP314" s="258">
        <v>0</v>
      </c>
      <c r="EQ314" s="258">
        <v>0</v>
      </c>
      <c r="ER314" s="258">
        <v>0</v>
      </c>
      <c r="ES314" s="258">
        <v>0</v>
      </c>
      <c r="ET314" s="258">
        <v>0</v>
      </c>
      <c r="EU314" s="258">
        <v>0</v>
      </c>
      <c r="EV314" s="258">
        <v>0</v>
      </c>
      <c r="EW314" s="221">
        <f t="shared" ref="EW314:EW318" si="442">SUM(EK314:EV314)</f>
        <v>0</v>
      </c>
      <c r="EX314" s="222" t="e">
        <f t="shared" si="435"/>
        <v>#DIV/0!</v>
      </c>
      <c r="EY314" s="220"/>
    </row>
    <row r="315" spans="139:155" ht="14.4" customHeight="1" x14ac:dyDescent="0.3">
      <c r="EI315" s="255" t="s">
        <v>501</v>
      </c>
      <c r="EJ315" s="257" t="str">
        <f t="shared" si="441"/>
        <v>Equipos de proteccion</v>
      </c>
      <c r="EK315" s="258">
        <v>0</v>
      </c>
      <c r="EL315" s="258">
        <v>0</v>
      </c>
      <c r="EM315" s="258">
        <v>0</v>
      </c>
      <c r="EN315" s="258">
        <v>0</v>
      </c>
      <c r="EO315" s="258">
        <v>0</v>
      </c>
      <c r="EP315" s="258">
        <v>0</v>
      </c>
      <c r="EQ315" s="258">
        <v>0</v>
      </c>
      <c r="ER315" s="258">
        <v>0</v>
      </c>
      <c r="ES315" s="258">
        <v>0</v>
      </c>
      <c r="ET315" s="258">
        <v>0</v>
      </c>
      <c r="EU315" s="258">
        <v>0</v>
      </c>
      <c r="EV315" s="258">
        <v>0</v>
      </c>
      <c r="EW315" s="221">
        <f t="shared" si="442"/>
        <v>0</v>
      </c>
      <c r="EX315" s="222" t="e">
        <f t="shared" si="435"/>
        <v>#DIV/0!</v>
      </c>
      <c r="EY315" s="220"/>
    </row>
    <row r="316" spans="139:155" ht="14.4" customHeight="1" x14ac:dyDescent="0.3">
      <c r="EI316" s="255" t="s">
        <v>503</v>
      </c>
      <c r="EJ316" s="257" t="str">
        <f t="shared" si="441"/>
        <v>Control de plagas</v>
      </c>
      <c r="EK316" s="258">
        <v>0</v>
      </c>
      <c r="EL316" s="258">
        <v>0</v>
      </c>
      <c r="EM316" s="258">
        <v>0</v>
      </c>
      <c r="EN316" s="258">
        <v>0</v>
      </c>
      <c r="EO316" s="258">
        <v>0</v>
      </c>
      <c r="EP316" s="258">
        <v>0</v>
      </c>
      <c r="EQ316" s="258">
        <v>0</v>
      </c>
      <c r="ER316" s="258">
        <v>0</v>
      </c>
      <c r="ES316" s="258">
        <v>0</v>
      </c>
      <c r="ET316" s="258">
        <v>0</v>
      </c>
      <c r="EU316" s="258">
        <v>0</v>
      </c>
      <c r="EV316" s="258">
        <v>0</v>
      </c>
      <c r="EW316" s="221">
        <f t="shared" si="442"/>
        <v>0</v>
      </c>
      <c r="EX316" s="222" t="e">
        <f t="shared" si="435"/>
        <v>#DIV/0!</v>
      </c>
      <c r="EY316" s="220"/>
    </row>
    <row r="317" spans="139:155" ht="14.4" customHeight="1" x14ac:dyDescent="0.3">
      <c r="EI317" s="288" t="s">
        <v>505</v>
      </c>
      <c r="EJ317" s="257" t="str">
        <f t="shared" si="441"/>
        <v>Extintores</v>
      </c>
      <c r="EK317" s="258">
        <v>0</v>
      </c>
      <c r="EL317" s="258">
        <v>0</v>
      </c>
      <c r="EM317" s="258">
        <v>0</v>
      </c>
      <c r="EN317" s="258">
        <v>0</v>
      </c>
      <c r="EO317" s="258">
        <v>0</v>
      </c>
      <c r="EP317" s="258">
        <v>0</v>
      </c>
      <c r="EQ317" s="258">
        <v>0</v>
      </c>
      <c r="ER317" s="258">
        <v>0</v>
      </c>
      <c r="ES317" s="258">
        <v>0</v>
      </c>
      <c r="ET317" s="258">
        <v>0</v>
      </c>
      <c r="EU317" s="258">
        <v>0</v>
      </c>
      <c r="EV317" s="258">
        <v>0</v>
      </c>
      <c r="EW317" s="221">
        <f t="shared" si="442"/>
        <v>0</v>
      </c>
      <c r="EX317" s="123" t="e">
        <f t="shared" si="435"/>
        <v>#DIV/0!</v>
      </c>
      <c r="EY317" s="220"/>
    </row>
    <row r="318" spans="139:155" ht="14.4" customHeight="1" x14ac:dyDescent="0.3">
      <c r="EI318" s="255" t="s">
        <v>507</v>
      </c>
      <c r="EJ318" s="257" t="str">
        <f t="shared" si="441"/>
        <v>Mantt. Extintores</v>
      </c>
      <c r="EK318" s="258">
        <v>0</v>
      </c>
      <c r="EL318" s="258">
        <v>0</v>
      </c>
      <c r="EM318" s="258">
        <v>0</v>
      </c>
      <c r="EN318" s="258">
        <v>0</v>
      </c>
      <c r="EO318" s="258">
        <v>0</v>
      </c>
      <c r="EP318" s="258">
        <v>0</v>
      </c>
      <c r="EQ318" s="258">
        <v>0</v>
      </c>
      <c r="ER318" s="258">
        <v>0</v>
      </c>
      <c r="ES318" s="258">
        <v>0</v>
      </c>
      <c r="ET318" s="258">
        <v>0</v>
      </c>
      <c r="EU318" s="258">
        <v>0</v>
      </c>
      <c r="EV318" s="258">
        <v>0</v>
      </c>
      <c r="EW318" s="221">
        <f t="shared" si="442"/>
        <v>0</v>
      </c>
      <c r="EX318" s="222" t="e">
        <f t="shared" si="435"/>
        <v>#DIV/0!</v>
      </c>
      <c r="EY318" s="220"/>
    </row>
    <row r="319" spans="139:155" ht="14.4" customHeight="1" x14ac:dyDescent="0.3">
      <c r="EI319" s="255" t="s">
        <v>509</v>
      </c>
      <c r="EJ319" s="216" t="s">
        <v>510</v>
      </c>
      <c r="EK319" s="185">
        <f>SUM(EK320:EK321)</f>
        <v>0</v>
      </c>
      <c r="EL319" s="185">
        <f t="shared" ref="EL319:EV319" si="443">SUM(EL320:EL321)</f>
        <v>0</v>
      </c>
      <c r="EM319" s="185">
        <f t="shared" si="443"/>
        <v>0</v>
      </c>
      <c r="EN319" s="185">
        <f t="shared" si="443"/>
        <v>0</v>
      </c>
      <c r="EO319" s="185">
        <f t="shared" si="443"/>
        <v>0</v>
      </c>
      <c r="EP319" s="185">
        <f t="shared" si="443"/>
        <v>0</v>
      </c>
      <c r="EQ319" s="185">
        <f t="shared" si="443"/>
        <v>0</v>
      </c>
      <c r="ER319" s="185">
        <f t="shared" si="443"/>
        <v>0</v>
      </c>
      <c r="ES319" s="185">
        <f t="shared" si="443"/>
        <v>0</v>
      </c>
      <c r="ET319" s="185">
        <f t="shared" si="443"/>
        <v>0</v>
      </c>
      <c r="EU319" s="185">
        <f t="shared" si="443"/>
        <v>0</v>
      </c>
      <c r="EV319" s="185">
        <f t="shared" si="443"/>
        <v>0</v>
      </c>
      <c r="EW319" s="171">
        <f>SUM(EK319:EV319)</f>
        <v>0</v>
      </c>
      <c r="EX319" s="222" t="e">
        <f t="shared" si="435"/>
        <v>#DIV/0!</v>
      </c>
      <c r="EY319" s="220"/>
    </row>
    <row r="320" spans="139:155" ht="14.4" customHeight="1" x14ac:dyDescent="0.3">
      <c r="EI320" s="288" t="s">
        <v>511</v>
      </c>
      <c r="EJ320" s="257" t="str">
        <f t="shared" ref="EJ320:EJ321" si="444">EJ145</f>
        <v>Estimacion cuentas incobrables</v>
      </c>
      <c r="EK320" s="258">
        <v>0</v>
      </c>
      <c r="EL320" s="258">
        <v>0</v>
      </c>
      <c r="EM320" s="258">
        <v>0</v>
      </c>
      <c r="EN320" s="258">
        <v>0</v>
      </c>
      <c r="EO320" s="258">
        <v>0</v>
      </c>
      <c r="EP320" s="258">
        <v>0</v>
      </c>
      <c r="EQ320" s="258">
        <v>0</v>
      </c>
      <c r="ER320" s="258">
        <v>0</v>
      </c>
      <c r="ES320" s="258">
        <v>0</v>
      </c>
      <c r="ET320" s="258">
        <v>0</v>
      </c>
      <c r="EU320" s="258">
        <v>0</v>
      </c>
      <c r="EV320" s="258">
        <v>0</v>
      </c>
      <c r="EW320" s="221">
        <f t="shared" ref="EW320:EW321" si="445">SUM(EK320:EV320)</f>
        <v>0</v>
      </c>
      <c r="EX320" s="123" t="e">
        <f t="shared" si="435"/>
        <v>#DIV/0!</v>
      </c>
      <c r="EY320" s="220"/>
    </row>
    <row r="321" spans="139:173" ht="14.4" customHeight="1" x14ac:dyDescent="0.3">
      <c r="EI321" s="255" t="s">
        <v>513</v>
      </c>
      <c r="EJ321" s="257" t="str">
        <f t="shared" si="444"/>
        <v>Reserva obsolescencia inventario</v>
      </c>
      <c r="EK321" s="258">
        <v>0</v>
      </c>
      <c r="EL321" s="258">
        <v>0</v>
      </c>
      <c r="EM321" s="258">
        <v>0</v>
      </c>
      <c r="EN321" s="258">
        <v>0</v>
      </c>
      <c r="EO321" s="258">
        <v>0</v>
      </c>
      <c r="EP321" s="258">
        <v>0</v>
      </c>
      <c r="EQ321" s="258">
        <v>0</v>
      </c>
      <c r="ER321" s="258">
        <v>0</v>
      </c>
      <c r="ES321" s="258">
        <v>0</v>
      </c>
      <c r="ET321" s="258">
        <v>0</v>
      </c>
      <c r="EU321" s="258">
        <v>0</v>
      </c>
      <c r="EV321" s="258">
        <v>0</v>
      </c>
      <c r="EW321" s="221">
        <f t="shared" si="445"/>
        <v>0</v>
      </c>
      <c r="EX321" s="222" t="e">
        <f t="shared" si="435"/>
        <v>#DIV/0!</v>
      </c>
      <c r="EY321" s="220"/>
    </row>
    <row r="322" spans="139:173" ht="14.4" customHeight="1" x14ac:dyDescent="0.3">
      <c r="EI322" s="255" t="s">
        <v>515</v>
      </c>
      <c r="EJ322" s="216" t="s">
        <v>516</v>
      </c>
      <c r="EK322" s="185">
        <f>SUM(EK323:EK329)</f>
        <v>0</v>
      </c>
      <c r="EL322" s="185">
        <f t="shared" ref="EL322:EV322" si="446">SUM(EL323:EL329)</f>
        <v>0</v>
      </c>
      <c r="EM322" s="185">
        <f t="shared" si="446"/>
        <v>0</v>
      </c>
      <c r="EN322" s="185">
        <f t="shared" si="446"/>
        <v>0</v>
      </c>
      <c r="EO322" s="185">
        <f t="shared" si="446"/>
        <v>0</v>
      </c>
      <c r="EP322" s="185">
        <f t="shared" si="446"/>
        <v>0</v>
      </c>
      <c r="EQ322" s="185">
        <f t="shared" si="446"/>
        <v>0</v>
      </c>
      <c r="ER322" s="185">
        <f t="shared" si="446"/>
        <v>0</v>
      </c>
      <c r="ES322" s="185">
        <f t="shared" si="446"/>
        <v>0</v>
      </c>
      <c r="ET322" s="185">
        <f t="shared" si="446"/>
        <v>0</v>
      </c>
      <c r="EU322" s="185">
        <f t="shared" si="446"/>
        <v>0</v>
      </c>
      <c r="EV322" s="185">
        <f t="shared" si="446"/>
        <v>0</v>
      </c>
      <c r="EW322" s="171">
        <f>SUM(EK322:EV322)</f>
        <v>0</v>
      </c>
      <c r="EX322" s="222" t="e">
        <f t="shared" si="435"/>
        <v>#DIV/0!</v>
      </c>
      <c r="EY322" s="220"/>
    </row>
    <row r="323" spans="139:173" ht="14.4" customHeight="1" x14ac:dyDescent="0.3">
      <c r="EI323" s="255" t="s">
        <v>517</v>
      </c>
      <c r="EJ323" s="257" t="str">
        <f t="shared" ref="EJ323:EJ329" si="447">EJ148</f>
        <v>Cuenta Registro Servic. Agente aduanero</v>
      </c>
      <c r="EK323" s="258">
        <v>0</v>
      </c>
      <c r="EL323" s="258">
        <v>0</v>
      </c>
      <c r="EM323" s="258">
        <v>0</v>
      </c>
      <c r="EN323" s="258">
        <v>0</v>
      </c>
      <c r="EO323" s="258">
        <v>0</v>
      </c>
      <c r="EP323" s="258">
        <v>0</v>
      </c>
      <c r="EQ323" s="258">
        <v>0</v>
      </c>
      <c r="ER323" s="258">
        <v>0</v>
      </c>
      <c r="ES323" s="258">
        <v>0</v>
      </c>
      <c r="ET323" s="258">
        <v>0</v>
      </c>
      <c r="EU323" s="258">
        <v>0</v>
      </c>
      <c r="EV323" s="258">
        <v>0</v>
      </c>
      <c r="EW323" s="221">
        <f t="shared" ref="EW323:EW339" si="448">SUM(EK323:EV323)</f>
        <v>0</v>
      </c>
      <c r="EX323" s="222" t="e">
        <f t="shared" si="435"/>
        <v>#DIV/0!</v>
      </c>
      <c r="EY323" s="220"/>
    </row>
    <row r="324" spans="139:173" ht="14.4" customHeight="1" x14ac:dyDescent="0.3">
      <c r="EI324" s="255" t="s">
        <v>519</v>
      </c>
      <c r="EJ324" s="257" t="str">
        <f t="shared" si="447"/>
        <v>Fletes y acarreos</v>
      </c>
      <c r="EK324" s="258">
        <v>0</v>
      </c>
      <c r="EL324" s="258">
        <v>0</v>
      </c>
      <c r="EM324" s="258">
        <v>0</v>
      </c>
      <c r="EN324" s="258">
        <v>0</v>
      </c>
      <c r="EO324" s="258">
        <v>0</v>
      </c>
      <c r="EP324" s="258">
        <v>0</v>
      </c>
      <c r="EQ324" s="258">
        <v>0</v>
      </c>
      <c r="ER324" s="258">
        <v>0</v>
      </c>
      <c r="ES324" s="258">
        <v>0</v>
      </c>
      <c r="ET324" s="258">
        <v>0</v>
      </c>
      <c r="EU324" s="258">
        <v>0</v>
      </c>
      <c r="EV324" s="258">
        <v>0</v>
      </c>
      <c r="EW324" s="221">
        <f t="shared" si="448"/>
        <v>0</v>
      </c>
      <c r="EX324" s="222" t="e">
        <f t="shared" si="435"/>
        <v>#DIV/0!</v>
      </c>
      <c r="EY324" s="220"/>
    </row>
    <row r="325" spans="139:173" ht="14.4" customHeight="1" x14ac:dyDescent="0.3">
      <c r="EI325" s="255" t="s">
        <v>521</v>
      </c>
      <c r="EJ325" s="257" t="str">
        <f t="shared" si="447"/>
        <v>Servicios de Guias</v>
      </c>
      <c r="EK325" s="258">
        <v>0</v>
      </c>
      <c r="EL325" s="258">
        <v>0</v>
      </c>
      <c r="EM325" s="258">
        <v>0</v>
      </c>
      <c r="EN325" s="258">
        <v>0</v>
      </c>
      <c r="EO325" s="258">
        <v>0</v>
      </c>
      <c r="EP325" s="258">
        <v>0</v>
      </c>
      <c r="EQ325" s="258">
        <v>0</v>
      </c>
      <c r="ER325" s="258">
        <v>0</v>
      </c>
      <c r="ES325" s="258">
        <v>0</v>
      </c>
      <c r="ET325" s="258">
        <v>0</v>
      </c>
      <c r="EU325" s="258">
        <v>0</v>
      </c>
      <c r="EV325" s="258">
        <v>0</v>
      </c>
      <c r="EW325" s="221">
        <f t="shared" si="448"/>
        <v>0</v>
      </c>
      <c r="EX325" s="222" t="e">
        <f t="shared" si="435"/>
        <v>#DIV/0!</v>
      </c>
      <c r="EY325" s="220"/>
    </row>
    <row r="326" spans="139:173" ht="14.4" customHeight="1" x14ac:dyDescent="0.3">
      <c r="EI326" s="255" t="s">
        <v>523</v>
      </c>
      <c r="EJ326" s="257" t="str">
        <f t="shared" si="447"/>
        <v>Servicio de Producción</v>
      </c>
      <c r="EK326" s="258">
        <v>0</v>
      </c>
      <c r="EL326" s="258">
        <v>0</v>
      </c>
      <c r="EM326" s="258">
        <v>0</v>
      </c>
      <c r="EN326" s="258">
        <v>0</v>
      </c>
      <c r="EO326" s="258">
        <v>0</v>
      </c>
      <c r="EP326" s="258">
        <v>0</v>
      </c>
      <c r="EQ326" s="258">
        <v>0</v>
      </c>
      <c r="ER326" s="258">
        <v>0</v>
      </c>
      <c r="ES326" s="258">
        <v>0</v>
      </c>
      <c r="ET326" s="258">
        <v>0</v>
      </c>
      <c r="EU326" s="258">
        <v>0</v>
      </c>
      <c r="EV326" s="258">
        <v>0</v>
      </c>
      <c r="EW326" s="221">
        <f t="shared" si="448"/>
        <v>0</v>
      </c>
      <c r="EX326" s="222" t="e">
        <f t="shared" si="435"/>
        <v>#DIV/0!</v>
      </c>
      <c r="EY326" s="220"/>
    </row>
    <row r="327" spans="139:173" ht="14.4" customHeight="1" x14ac:dyDescent="0.3">
      <c r="EI327" s="255" t="s">
        <v>524</v>
      </c>
      <c r="EJ327" s="257" t="str">
        <f t="shared" si="447"/>
        <v>Exclusividades</v>
      </c>
      <c r="EK327" s="258">
        <v>0</v>
      </c>
      <c r="EL327" s="258">
        <v>0</v>
      </c>
      <c r="EM327" s="258">
        <v>0</v>
      </c>
      <c r="EN327" s="258">
        <v>0</v>
      </c>
      <c r="EO327" s="258">
        <v>0</v>
      </c>
      <c r="EP327" s="258">
        <v>0</v>
      </c>
      <c r="EQ327" s="258">
        <v>0</v>
      </c>
      <c r="ER327" s="258">
        <v>0</v>
      </c>
      <c r="ES327" s="258">
        <v>0</v>
      </c>
      <c r="ET327" s="258">
        <v>0</v>
      </c>
      <c r="EU327" s="258">
        <v>0</v>
      </c>
      <c r="EV327" s="258">
        <v>0</v>
      </c>
      <c r="EW327" s="221">
        <f t="shared" si="448"/>
        <v>0</v>
      </c>
      <c r="EX327" s="222" t="e">
        <f t="shared" si="435"/>
        <v>#DIV/0!</v>
      </c>
      <c r="EY327" s="220"/>
    </row>
    <row r="328" spans="139:173" ht="14.4" customHeight="1" x14ac:dyDescent="0.3">
      <c r="EJ328" s="257" t="str">
        <f t="shared" si="447"/>
        <v>Servicios varios</v>
      </c>
      <c r="EK328" s="258">
        <v>0</v>
      </c>
      <c r="EL328" s="258">
        <v>0</v>
      </c>
      <c r="EM328" s="258">
        <v>0</v>
      </c>
      <c r="EN328" s="258">
        <v>0</v>
      </c>
      <c r="EO328" s="258">
        <v>0</v>
      </c>
      <c r="EP328" s="258">
        <v>0</v>
      </c>
      <c r="EQ328" s="258">
        <v>0</v>
      </c>
      <c r="ER328" s="258">
        <v>0</v>
      </c>
      <c r="ES328" s="258">
        <v>0</v>
      </c>
      <c r="ET328" s="258">
        <v>0</v>
      </c>
      <c r="EU328" s="258">
        <v>0</v>
      </c>
      <c r="EV328" s="258">
        <v>0</v>
      </c>
      <c r="EW328" s="221">
        <f t="shared" si="448"/>
        <v>0</v>
      </c>
      <c r="EX328" s="222" t="e">
        <f t="shared" si="435"/>
        <v>#DIV/0!</v>
      </c>
      <c r="EY328" s="220"/>
    </row>
    <row r="329" spans="139:173" ht="14.4" customHeight="1" x14ac:dyDescent="0.3">
      <c r="EJ329" s="257" t="str">
        <f t="shared" si="447"/>
        <v>Servicio Gas</v>
      </c>
      <c r="EK329" s="258">
        <v>0</v>
      </c>
      <c r="EL329" s="258">
        <v>0</v>
      </c>
      <c r="EM329" s="258">
        <v>0</v>
      </c>
      <c r="EN329" s="258">
        <v>0</v>
      </c>
      <c r="EO329" s="258">
        <v>0</v>
      </c>
      <c r="EP329" s="258">
        <v>0</v>
      </c>
      <c r="EQ329" s="258">
        <v>0</v>
      </c>
      <c r="ER329" s="258">
        <v>0</v>
      </c>
      <c r="ES329" s="258">
        <v>0</v>
      </c>
      <c r="ET329" s="258">
        <v>0</v>
      </c>
      <c r="EU329" s="258">
        <v>0</v>
      </c>
      <c r="EV329" s="258">
        <v>0</v>
      </c>
      <c r="EW329" s="221">
        <f t="shared" si="448"/>
        <v>0</v>
      </c>
      <c r="EX329" s="222" t="e">
        <f t="shared" si="435"/>
        <v>#DIV/0!</v>
      </c>
      <c r="EY329" s="220"/>
    </row>
    <row r="330" spans="139:173" ht="14.4" customHeight="1" x14ac:dyDescent="0.3">
      <c r="EJ330" s="219"/>
      <c r="EK330" s="220"/>
      <c r="EL330" s="220"/>
      <c r="EM330" s="220"/>
      <c r="EN330" s="220"/>
      <c r="EO330" s="220"/>
      <c r="EP330" s="220"/>
      <c r="EQ330" s="220"/>
      <c r="ER330" s="220"/>
      <c r="ES330" s="220"/>
      <c r="ET330" s="220"/>
      <c r="EU330" s="220"/>
      <c r="EV330" s="220"/>
      <c r="EW330" s="221">
        <f t="shared" si="448"/>
        <v>0</v>
      </c>
      <c r="EX330" s="222"/>
      <c r="EY330" s="220"/>
    </row>
    <row r="331" spans="139:173" ht="14.4" customHeight="1" x14ac:dyDescent="0.3">
      <c r="EJ331" s="216" t="s">
        <v>527</v>
      </c>
      <c r="EK331" s="220" t="e">
        <f t="shared" ref="EK331:EV331" si="449">+EK205-EK207</f>
        <v>#DIV/0!</v>
      </c>
      <c r="EL331" s="220" t="e">
        <f t="shared" si="449"/>
        <v>#DIV/0!</v>
      </c>
      <c r="EM331" s="220" t="e">
        <f t="shared" si="449"/>
        <v>#DIV/0!</v>
      </c>
      <c r="EN331" s="220" t="e">
        <f t="shared" si="449"/>
        <v>#DIV/0!</v>
      </c>
      <c r="EO331" s="220" t="e">
        <f t="shared" si="449"/>
        <v>#DIV/0!</v>
      </c>
      <c r="EP331" s="220" t="e">
        <f t="shared" si="449"/>
        <v>#DIV/0!</v>
      </c>
      <c r="EQ331" s="220" t="e">
        <f t="shared" si="449"/>
        <v>#DIV/0!</v>
      </c>
      <c r="ER331" s="220" t="e">
        <f t="shared" si="449"/>
        <v>#DIV/0!</v>
      </c>
      <c r="ES331" s="220" t="e">
        <f t="shared" si="449"/>
        <v>#DIV/0!</v>
      </c>
      <c r="ET331" s="220" t="e">
        <f t="shared" si="449"/>
        <v>#DIV/0!</v>
      </c>
      <c r="EU331" s="220" t="e">
        <f t="shared" si="449"/>
        <v>#DIV/0!</v>
      </c>
      <c r="EV331" s="220" t="e">
        <f t="shared" si="449"/>
        <v>#DIV/0!</v>
      </c>
      <c r="EW331" s="221" t="e">
        <f t="shared" si="448"/>
        <v>#DIV/0!</v>
      </c>
      <c r="EX331" s="222" t="e">
        <f>EW333/$EW$201</f>
        <v>#DIV/0!</v>
      </c>
      <c r="EY331" s="220"/>
      <c r="FQ331" s="220"/>
    </row>
    <row r="332" spans="139:173" ht="14.4" customHeight="1" x14ac:dyDescent="0.3">
      <c r="EJ332" s="219"/>
      <c r="EK332" s="220"/>
      <c r="EL332" s="220"/>
      <c r="EM332" s="220"/>
      <c r="EN332" s="220"/>
      <c r="EO332" s="220"/>
      <c r="EP332" s="220"/>
      <c r="EQ332" s="220"/>
      <c r="ER332" s="220"/>
      <c r="ES332" s="220"/>
      <c r="ET332" s="220"/>
      <c r="EU332" s="220"/>
      <c r="EV332" s="220"/>
      <c r="EW332" s="221">
        <f t="shared" si="448"/>
        <v>0</v>
      </c>
      <c r="EX332" s="222" t="e">
        <f>EW334/$EW$201</f>
        <v>#DIV/0!</v>
      </c>
      <c r="FQ332" s="220"/>
    </row>
    <row r="333" spans="139:173" ht="14.4" customHeight="1" x14ac:dyDescent="0.3">
      <c r="EJ333" s="216" t="s">
        <v>144</v>
      </c>
      <c r="EK333" s="296">
        <f t="shared" ref="EK333:EV333" si="450">+EK203*$EK$385</f>
        <v>0</v>
      </c>
      <c r="EL333" s="296">
        <f t="shared" si="450"/>
        <v>0</v>
      </c>
      <c r="EM333" s="296">
        <f t="shared" si="450"/>
        <v>0</v>
      </c>
      <c r="EN333" s="296">
        <f t="shared" si="450"/>
        <v>0</v>
      </c>
      <c r="EO333" s="296">
        <f t="shared" si="450"/>
        <v>0</v>
      </c>
      <c r="EP333" s="296">
        <f t="shared" si="450"/>
        <v>0</v>
      </c>
      <c r="EQ333" s="296">
        <f t="shared" si="450"/>
        <v>0</v>
      </c>
      <c r="ER333" s="296">
        <f t="shared" si="450"/>
        <v>0</v>
      </c>
      <c r="ES333" s="296">
        <f t="shared" si="450"/>
        <v>0</v>
      </c>
      <c r="ET333" s="296">
        <f t="shared" si="450"/>
        <v>0</v>
      </c>
      <c r="EU333" s="296">
        <f t="shared" si="450"/>
        <v>0</v>
      </c>
      <c r="EV333" s="296">
        <f t="shared" si="450"/>
        <v>0</v>
      </c>
      <c r="EW333" s="221">
        <f t="shared" si="448"/>
        <v>0</v>
      </c>
      <c r="EX333" s="222" t="e">
        <f>EW335/$EW$201</f>
        <v>#DIV/0!</v>
      </c>
      <c r="FQ333" s="220"/>
    </row>
    <row r="334" spans="139:173" ht="14.4" customHeight="1" x14ac:dyDescent="0.3">
      <c r="EJ334" s="219"/>
      <c r="EK334" s="220"/>
      <c r="EL334" s="220"/>
      <c r="EM334" s="220"/>
      <c r="EN334" s="220"/>
      <c r="EO334" s="220"/>
      <c r="EP334" s="220"/>
      <c r="EQ334" s="220"/>
      <c r="ER334" s="220"/>
      <c r="ES334" s="220"/>
      <c r="ET334" s="220"/>
      <c r="EU334" s="220"/>
      <c r="EV334" s="220"/>
      <c r="EW334" s="221">
        <f t="shared" si="448"/>
        <v>0</v>
      </c>
      <c r="EX334" s="222"/>
      <c r="FQ334" s="220"/>
    </row>
    <row r="335" spans="139:173" ht="14.4" customHeight="1" x14ac:dyDescent="0.3">
      <c r="EJ335" s="216" t="s">
        <v>150</v>
      </c>
      <c r="EK335" s="220" t="e">
        <f>+EK331-EK333</f>
        <v>#DIV/0!</v>
      </c>
      <c r="EL335" s="220" t="e">
        <f t="shared" ref="EL335:EV335" si="451">+EL331-EL333</f>
        <v>#DIV/0!</v>
      </c>
      <c r="EM335" s="220" t="e">
        <f t="shared" si="451"/>
        <v>#DIV/0!</v>
      </c>
      <c r="EN335" s="220" t="e">
        <f t="shared" si="451"/>
        <v>#DIV/0!</v>
      </c>
      <c r="EO335" s="220" t="e">
        <f t="shared" si="451"/>
        <v>#DIV/0!</v>
      </c>
      <c r="EP335" s="220" t="e">
        <f t="shared" si="451"/>
        <v>#DIV/0!</v>
      </c>
      <c r="EQ335" s="220" t="e">
        <f t="shared" si="451"/>
        <v>#DIV/0!</v>
      </c>
      <c r="ER335" s="220" t="e">
        <f t="shared" si="451"/>
        <v>#DIV/0!</v>
      </c>
      <c r="ES335" s="220" t="e">
        <f t="shared" si="451"/>
        <v>#DIV/0!</v>
      </c>
      <c r="ET335" s="220" t="e">
        <f t="shared" si="451"/>
        <v>#DIV/0!</v>
      </c>
      <c r="EU335" s="220" t="e">
        <f t="shared" si="451"/>
        <v>#DIV/0!</v>
      </c>
      <c r="EV335" s="220" t="e">
        <f t="shared" si="451"/>
        <v>#DIV/0!</v>
      </c>
      <c r="EW335" s="221" t="e">
        <f t="shared" si="448"/>
        <v>#DIV/0!</v>
      </c>
      <c r="EX335" s="222" t="e">
        <f>EW337/$EW$201</f>
        <v>#DIV/0!</v>
      </c>
      <c r="FQ335" s="220"/>
    </row>
    <row r="336" spans="139:173" ht="14.4" customHeight="1" x14ac:dyDescent="0.3">
      <c r="EJ336" s="219"/>
      <c r="EK336" s="220"/>
      <c r="EL336" s="220"/>
      <c r="EM336" s="220"/>
      <c r="EN336" s="220"/>
      <c r="EO336" s="220"/>
      <c r="EP336" s="220"/>
      <c r="EQ336" s="220"/>
      <c r="ER336" s="220"/>
      <c r="ES336" s="220"/>
      <c r="ET336" s="220"/>
      <c r="EU336" s="220"/>
      <c r="EV336" s="220"/>
      <c r="EW336" s="221">
        <f t="shared" si="448"/>
        <v>0</v>
      </c>
      <c r="EX336" s="222"/>
    </row>
    <row r="337" spans="139:154" ht="14.4" customHeight="1" x14ac:dyDescent="0.3">
      <c r="EJ337" s="216" t="s">
        <v>528</v>
      </c>
      <c r="EK337" s="296">
        <f t="shared" ref="EK337:EV337" si="452">+$EK$384*EK376</f>
        <v>0</v>
      </c>
      <c r="EL337" s="296">
        <f t="shared" si="452"/>
        <v>0</v>
      </c>
      <c r="EM337" s="296">
        <f t="shared" si="452"/>
        <v>0</v>
      </c>
      <c r="EN337" s="296">
        <f t="shared" si="452"/>
        <v>0</v>
      </c>
      <c r="EO337" s="296">
        <f t="shared" si="452"/>
        <v>0</v>
      </c>
      <c r="EP337" s="296">
        <f t="shared" si="452"/>
        <v>0</v>
      </c>
      <c r="EQ337" s="296">
        <f t="shared" si="452"/>
        <v>0</v>
      </c>
      <c r="ER337" s="296">
        <f t="shared" si="452"/>
        <v>0</v>
      </c>
      <c r="ES337" s="296">
        <f t="shared" si="452"/>
        <v>0</v>
      </c>
      <c r="ET337" s="296">
        <f t="shared" si="452"/>
        <v>0</v>
      </c>
      <c r="EU337" s="296">
        <f t="shared" si="452"/>
        <v>0</v>
      </c>
      <c r="EV337" s="296">
        <f t="shared" si="452"/>
        <v>0</v>
      </c>
      <c r="EW337" s="221">
        <f t="shared" si="448"/>
        <v>0</v>
      </c>
      <c r="EX337" s="222" t="e">
        <f>EW339/$EW$201</f>
        <v>#DIV/0!</v>
      </c>
    </row>
    <row r="338" spans="139:154" ht="14.4" customHeight="1" x14ac:dyDescent="0.3">
      <c r="EJ338" s="219"/>
      <c r="EK338" s="220"/>
      <c r="EL338" s="220"/>
      <c r="EM338" s="220"/>
      <c r="EN338" s="220"/>
      <c r="EO338" s="220"/>
      <c r="EP338" s="220"/>
      <c r="EQ338" s="220"/>
      <c r="ER338" s="220"/>
      <c r="ES338" s="220"/>
      <c r="ET338" s="220"/>
      <c r="EU338" s="220"/>
      <c r="EV338" s="220"/>
      <c r="EW338" s="221">
        <f t="shared" si="448"/>
        <v>0</v>
      </c>
      <c r="EX338" s="220"/>
    </row>
    <row r="339" spans="139:154" ht="14.4" customHeight="1" x14ac:dyDescent="0.3">
      <c r="EI339" s="97" t="s">
        <v>529</v>
      </c>
      <c r="EJ339" s="216" t="s">
        <v>160</v>
      </c>
      <c r="EK339" s="220" t="e">
        <f>+EK335-EK337</f>
        <v>#DIV/0!</v>
      </c>
      <c r="EL339" s="220" t="e">
        <f t="shared" ref="EL339:EV339" si="453">+EL335-EL337</f>
        <v>#DIV/0!</v>
      </c>
      <c r="EM339" s="220" t="e">
        <f t="shared" si="453"/>
        <v>#DIV/0!</v>
      </c>
      <c r="EN339" s="220" t="e">
        <f t="shared" si="453"/>
        <v>#DIV/0!</v>
      </c>
      <c r="EO339" s="220" t="e">
        <f t="shared" si="453"/>
        <v>#DIV/0!</v>
      </c>
      <c r="EP339" s="220" t="e">
        <f t="shared" si="453"/>
        <v>#DIV/0!</v>
      </c>
      <c r="EQ339" s="220" t="e">
        <f t="shared" si="453"/>
        <v>#DIV/0!</v>
      </c>
      <c r="ER339" s="220" t="e">
        <f t="shared" si="453"/>
        <v>#DIV/0!</v>
      </c>
      <c r="ES339" s="220" t="e">
        <f t="shared" si="453"/>
        <v>#DIV/0!</v>
      </c>
      <c r="ET339" s="220" t="e">
        <f t="shared" si="453"/>
        <v>#DIV/0!</v>
      </c>
      <c r="EU339" s="220" t="e">
        <f t="shared" si="453"/>
        <v>#DIV/0!</v>
      </c>
      <c r="EV339" s="220" t="e">
        <f t="shared" si="453"/>
        <v>#DIV/0!</v>
      </c>
      <c r="EW339" s="221" t="e">
        <f t="shared" si="448"/>
        <v>#DIV/0!</v>
      </c>
      <c r="EX339" s="222" t="e">
        <f t="shared" ref="EX339:EX347" si="454">EW341/$EW$201</f>
        <v>#DIV/0!</v>
      </c>
    </row>
    <row r="340" spans="139:154" ht="14.4" customHeight="1" x14ac:dyDescent="0.3">
      <c r="EI340" s="97" t="s">
        <v>530</v>
      </c>
      <c r="EK340" s="220"/>
      <c r="EL340" s="220"/>
      <c r="EM340" s="220"/>
      <c r="EN340" s="220"/>
      <c r="EO340" s="220"/>
      <c r="EP340" s="220"/>
      <c r="EQ340" s="220"/>
      <c r="ER340" s="220"/>
      <c r="ES340" s="220"/>
      <c r="ET340" s="220"/>
      <c r="EU340" s="220"/>
      <c r="EV340" s="220"/>
      <c r="EW340" s="220"/>
      <c r="EX340" s="222" t="e">
        <f t="shared" si="454"/>
        <v>#DIV/0!</v>
      </c>
    </row>
    <row r="341" spans="139:154" ht="14.4" customHeight="1" x14ac:dyDescent="0.3">
      <c r="EI341" s="97" t="s">
        <v>531</v>
      </c>
      <c r="EJ341" s="216" t="s">
        <v>169</v>
      </c>
      <c r="EK341" s="185">
        <f>EK342</f>
        <v>-0.59291629629629661</v>
      </c>
      <c r="EL341" s="185">
        <f t="shared" ref="EL341:EV341" si="455">EL342</f>
        <v>-0.59388199074074</v>
      </c>
      <c r="EM341" s="185">
        <f t="shared" si="455"/>
        <v>-0.59484768518518494</v>
      </c>
      <c r="EN341" s="185">
        <f t="shared" si="455"/>
        <v>-0.59581337962962999</v>
      </c>
      <c r="EO341" s="185">
        <f t="shared" si="455"/>
        <v>-0.59677907407407327</v>
      </c>
      <c r="EP341" s="185">
        <f t="shared" si="455"/>
        <v>-0.59774476851851832</v>
      </c>
      <c r="EQ341" s="185">
        <f t="shared" si="455"/>
        <v>-0.59871046296296326</v>
      </c>
      <c r="ER341" s="185">
        <f t="shared" si="455"/>
        <v>-0.59967615740740665</v>
      </c>
      <c r="ES341" s="185">
        <f t="shared" si="455"/>
        <v>-0.60064185185185159</v>
      </c>
      <c r="ET341" s="185">
        <f t="shared" si="455"/>
        <v>-0.60160754629628665</v>
      </c>
      <c r="EU341" s="185">
        <f t="shared" si="455"/>
        <v>-0.60257324074073004</v>
      </c>
      <c r="EV341" s="185">
        <f t="shared" si="455"/>
        <v>-0.60353893518517343</v>
      </c>
      <c r="EW341" s="171">
        <f>SUM(EK341:EV341)</f>
        <v>-7.1787313888888553</v>
      </c>
      <c r="EX341" s="222" t="e">
        <f t="shared" si="454"/>
        <v>#DIV/0!</v>
      </c>
    </row>
    <row r="342" spans="139:154" ht="14.4" customHeight="1" x14ac:dyDescent="0.3">
      <c r="EI342" s="97" t="s">
        <v>532</v>
      </c>
      <c r="EJ342" s="301" t="s">
        <v>533</v>
      </c>
      <c r="EK342" s="185">
        <f>SUM(EK343:EK349)</f>
        <v>-0.59291629629629661</v>
      </c>
      <c r="EL342" s="185">
        <f t="shared" ref="EL342:EV342" si="456">SUM(EL343:EL349)</f>
        <v>-0.59388199074074</v>
      </c>
      <c r="EM342" s="185">
        <f t="shared" si="456"/>
        <v>-0.59484768518518494</v>
      </c>
      <c r="EN342" s="185">
        <f t="shared" si="456"/>
        <v>-0.59581337962962999</v>
      </c>
      <c r="EO342" s="185">
        <f t="shared" si="456"/>
        <v>-0.59677907407407327</v>
      </c>
      <c r="EP342" s="185">
        <f t="shared" si="456"/>
        <v>-0.59774476851851832</v>
      </c>
      <c r="EQ342" s="185">
        <f t="shared" si="456"/>
        <v>-0.59871046296296326</v>
      </c>
      <c r="ER342" s="185">
        <f t="shared" si="456"/>
        <v>-0.59967615740740665</v>
      </c>
      <c r="ES342" s="185">
        <f t="shared" si="456"/>
        <v>-0.60064185185185159</v>
      </c>
      <c r="ET342" s="185">
        <f t="shared" si="456"/>
        <v>-0.60160754629628665</v>
      </c>
      <c r="EU342" s="185">
        <f t="shared" si="456"/>
        <v>-0.60257324074073004</v>
      </c>
      <c r="EV342" s="185">
        <f t="shared" si="456"/>
        <v>-0.60353893518517343</v>
      </c>
      <c r="EW342" s="171">
        <f>SUM(EK342:EV342)</f>
        <v>-7.1787313888888553</v>
      </c>
      <c r="EX342" s="222" t="e">
        <f t="shared" si="454"/>
        <v>#DIV/0!</v>
      </c>
    </row>
    <row r="343" spans="139:154" ht="14.4" customHeight="1" x14ac:dyDescent="0.3">
      <c r="EI343" s="97" t="s">
        <v>534</v>
      </c>
      <c r="EJ343" s="97" t="str">
        <f>EJ169</f>
        <v>Amortizacion Mejoras edificio 1</v>
      </c>
      <c r="EK343" s="220">
        <f t="shared" ref="EK343:EK349" si="457">EK169*$EK$376</f>
        <v>0</v>
      </c>
      <c r="EL343" s="220">
        <f t="shared" ref="EL343:EL349" si="458">EL169*$EL$376</f>
        <v>0</v>
      </c>
      <c r="EM343" s="220">
        <f t="shared" ref="EM343:EM349" si="459">EM169*$EM$376</f>
        <v>0</v>
      </c>
      <c r="EN343" s="220">
        <f t="shared" ref="EN343:EN349" si="460">EN169*$EN$376</f>
        <v>0</v>
      </c>
      <c r="EO343" s="220">
        <f t="shared" ref="EO343:EO349" si="461">EO169*$EO$376</f>
        <v>0</v>
      </c>
      <c r="EP343" s="220">
        <f t="shared" ref="EP343:EP349" si="462">EP169*$EP$376</f>
        <v>0</v>
      </c>
      <c r="EQ343" s="220">
        <f t="shared" ref="EQ343:EQ349" si="463">EQ169*$EQ$376</f>
        <v>0</v>
      </c>
      <c r="ER343" s="220">
        <f t="shared" ref="ER343:ER349" si="464">ER169*$ER$376</f>
        <v>0</v>
      </c>
      <c r="ES343" s="220">
        <f t="shared" ref="ES343:ES349" si="465">ES169*$ES$376</f>
        <v>0</v>
      </c>
      <c r="ET343" s="220">
        <f t="shared" ref="ET343:ET349" si="466">ET169*$ET$376</f>
        <v>0</v>
      </c>
      <c r="EU343" s="220">
        <f t="shared" ref="EU343:EU349" si="467">EU169*$EU$376</f>
        <v>0</v>
      </c>
      <c r="EV343" s="220">
        <f t="shared" ref="EV343:EV349" si="468">EV169*$EV$376</f>
        <v>0</v>
      </c>
      <c r="EW343" s="221">
        <f t="shared" ref="EW343:EW350" si="469">SUM(EK343:EV343)</f>
        <v>0</v>
      </c>
      <c r="EX343" s="222" t="e">
        <f t="shared" si="454"/>
        <v>#DIV/0!</v>
      </c>
    </row>
    <row r="344" spans="139:154" ht="14.4" customHeight="1" x14ac:dyDescent="0.3">
      <c r="EI344" s="97" t="s">
        <v>536</v>
      </c>
      <c r="EJ344" s="97" t="str">
        <f t="shared" ref="EJ344:EJ350" si="470">EJ170</f>
        <v>Amortizacion Mejoras edificio 2</v>
      </c>
      <c r="EK344" s="220">
        <f t="shared" si="457"/>
        <v>0</v>
      </c>
      <c r="EL344" s="220">
        <f t="shared" si="458"/>
        <v>0</v>
      </c>
      <c r="EM344" s="220">
        <f t="shared" si="459"/>
        <v>0</v>
      </c>
      <c r="EN344" s="220">
        <f t="shared" si="460"/>
        <v>0</v>
      </c>
      <c r="EO344" s="220">
        <f t="shared" si="461"/>
        <v>0</v>
      </c>
      <c r="EP344" s="220">
        <f t="shared" si="462"/>
        <v>0</v>
      </c>
      <c r="EQ344" s="220">
        <f t="shared" si="463"/>
        <v>0</v>
      </c>
      <c r="ER344" s="220">
        <f t="shared" si="464"/>
        <v>0</v>
      </c>
      <c r="ES344" s="220">
        <f t="shared" si="465"/>
        <v>0</v>
      </c>
      <c r="ET344" s="220">
        <f t="shared" si="466"/>
        <v>0</v>
      </c>
      <c r="EU344" s="220">
        <f t="shared" si="467"/>
        <v>0</v>
      </c>
      <c r="EV344" s="220">
        <f t="shared" si="468"/>
        <v>0</v>
      </c>
      <c r="EW344" s="221">
        <f t="shared" si="469"/>
        <v>0</v>
      </c>
      <c r="EX344" s="222" t="e">
        <f t="shared" si="454"/>
        <v>#DIV/0!</v>
      </c>
    </row>
    <row r="345" spans="139:154" ht="14.4" customHeight="1" x14ac:dyDescent="0.3">
      <c r="EI345" s="97" t="s">
        <v>538</v>
      </c>
      <c r="EJ345" s="97" t="str">
        <f t="shared" si="470"/>
        <v>Amortizacion Mejoras edificio 3</v>
      </c>
      <c r="EK345" s="220">
        <f t="shared" si="457"/>
        <v>0</v>
      </c>
      <c r="EL345" s="220">
        <f t="shared" si="458"/>
        <v>0</v>
      </c>
      <c r="EM345" s="220">
        <f t="shared" si="459"/>
        <v>0</v>
      </c>
      <c r="EN345" s="220">
        <f t="shared" si="460"/>
        <v>0</v>
      </c>
      <c r="EO345" s="220">
        <f t="shared" si="461"/>
        <v>0</v>
      </c>
      <c r="EP345" s="220">
        <f t="shared" si="462"/>
        <v>0</v>
      </c>
      <c r="EQ345" s="220">
        <f t="shared" si="463"/>
        <v>0</v>
      </c>
      <c r="ER345" s="220">
        <f t="shared" si="464"/>
        <v>0</v>
      </c>
      <c r="ES345" s="220">
        <f t="shared" si="465"/>
        <v>0</v>
      </c>
      <c r="ET345" s="220">
        <f t="shared" si="466"/>
        <v>0</v>
      </c>
      <c r="EU345" s="220">
        <f t="shared" si="467"/>
        <v>0</v>
      </c>
      <c r="EV345" s="220">
        <f t="shared" si="468"/>
        <v>0</v>
      </c>
      <c r="EW345" s="221">
        <f t="shared" si="469"/>
        <v>0</v>
      </c>
      <c r="EX345" s="222" t="e">
        <f t="shared" si="454"/>
        <v>#DIV/0!</v>
      </c>
    </row>
    <row r="346" spans="139:154" ht="14.4" customHeight="1" x14ac:dyDescent="0.3">
      <c r="EI346" s="97" t="s">
        <v>540</v>
      </c>
      <c r="EJ346" s="97" t="str">
        <f t="shared" si="470"/>
        <v>Amortizacion Mejoras edificio 4</v>
      </c>
      <c r="EK346" s="220">
        <f t="shared" si="457"/>
        <v>0</v>
      </c>
      <c r="EL346" s="220">
        <f t="shared" si="458"/>
        <v>0</v>
      </c>
      <c r="EM346" s="220">
        <f t="shared" si="459"/>
        <v>0</v>
      </c>
      <c r="EN346" s="220">
        <f t="shared" si="460"/>
        <v>0</v>
      </c>
      <c r="EO346" s="220">
        <f t="shared" si="461"/>
        <v>0</v>
      </c>
      <c r="EP346" s="220">
        <f t="shared" si="462"/>
        <v>0</v>
      </c>
      <c r="EQ346" s="220">
        <f t="shared" si="463"/>
        <v>0</v>
      </c>
      <c r="ER346" s="220">
        <f t="shared" si="464"/>
        <v>0</v>
      </c>
      <c r="ES346" s="220">
        <f t="shared" si="465"/>
        <v>0</v>
      </c>
      <c r="ET346" s="220">
        <f t="shared" si="466"/>
        <v>0</v>
      </c>
      <c r="EU346" s="220">
        <f t="shared" si="467"/>
        <v>0</v>
      </c>
      <c r="EV346" s="220">
        <f t="shared" si="468"/>
        <v>0</v>
      </c>
      <c r="EW346" s="221">
        <f t="shared" si="469"/>
        <v>0</v>
      </c>
      <c r="EX346" s="222" t="e">
        <f t="shared" si="454"/>
        <v>#DIV/0!</v>
      </c>
    </row>
    <row r="347" spans="139:154" ht="14.4" customHeight="1" x14ac:dyDescent="0.3">
      <c r="EI347" s="97" t="s">
        <v>542</v>
      </c>
      <c r="EJ347" s="97" t="str">
        <f t="shared" si="470"/>
        <v>Amortizacion Mejoras edificio 5</v>
      </c>
      <c r="EK347" s="220">
        <f t="shared" si="457"/>
        <v>0</v>
      </c>
      <c r="EL347" s="220">
        <f t="shared" si="458"/>
        <v>0</v>
      </c>
      <c r="EM347" s="220">
        <f t="shared" si="459"/>
        <v>0</v>
      </c>
      <c r="EN347" s="220">
        <f t="shared" si="460"/>
        <v>0</v>
      </c>
      <c r="EO347" s="220">
        <f t="shared" si="461"/>
        <v>0</v>
      </c>
      <c r="EP347" s="220">
        <f t="shared" si="462"/>
        <v>0</v>
      </c>
      <c r="EQ347" s="220">
        <f t="shared" si="463"/>
        <v>0</v>
      </c>
      <c r="ER347" s="220">
        <f t="shared" si="464"/>
        <v>0</v>
      </c>
      <c r="ES347" s="220">
        <f t="shared" si="465"/>
        <v>0</v>
      </c>
      <c r="ET347" s="220">
        <f t="shared" si="466"/>
        <v>0</v>
      </c>
      <c r="EU347" s="220">
        <f t="shared" si="467"/>
        <v>0</v>
      </c>
      <c r="EV347" s="220">
        <f t="shared" si="468"/>
        <v>0</v>
      </c>
      <c r="EW347" s="221">
        <f t="shared" si="469"/>
        <v>0</v>
      </c>
      <c r="EX347" s="222" t="e">
        <f t="shared" si="454"/>
        <v>#DIV/0!</v>
      </c>
    </row>
    <row r="348" spans="139:154" ht="14.4" customHeight="1" x14ac:dyDescent="0.3">
      <c r="EJ348" s="97" t="str">
        <f t="shared" si="470"/>
        <v>Depreciaciones equipos cómputo</v>
      </c>
      <c r="EK348" s="220">
        <f t="shared" si="457"/>
        <v>0</v>
      </c>
      <c r="EL348" s="220">
        <f t="shared" si="458"/>
        <v>0</v>
      </c>
      <c r="EM348" s="220">
        <f t="shared" si="459"/>
        <v>0</v>
      </c>
      <c r="EN348" s="220">
        <f t="shared" si="460"/>
        <v>0</v>
      </c>
      <c r="EO348" s="220">
        <f t="shared" si="461"/>
        <v>0</v>
      </c>
      <c r="EP348" s="220">
        <f t="shared" si="462"/>
        <v>0</v>
      </c>
      <c r="EQ348" s="220">
        <f t="shared" si="463"/>
        <v>0</v>
      </c>
      <c r="ER348" s="220">
        <f t="shared" si="464"/>
        <v>0</v>
      </c>
      <c r="ES348" s="220">
        <f t="shared" si="465"/>
        <v>0</v>
      </c>
      <c r="ET348" s="220">
        <f t="shared" si="466"/>
        <v>0</v>
      </c>
      <c r="EU348" s="220">
        <f t="shared" si="467"/>
        <v>0</v>
      </c>
      <c r="EV348" s="220">
        <f t="shared" si="468"/>
        <v>0</v>
      </c>
      <c r="EW348" s="221">
        <f t="shared" si="469"/>
        <v>0</v>
      </c>
      <c r="EX348" s="220"/>
    </row>
    <row r="349" spans="139:154" ht="14.4" customHeight="1" x14ac:dyDescent="0.3">
      <c r="EJ349" s="97" t="str">
        <f t="shared" si="470"/>
        <v>Depreciaciones Activos Fijos</v>
      </c>
      <c r="EK349" s="220">
        <f t="shared" si="457"/>
        <v>-0.59291629629629661</v>
      </c>
      <c r="EL349" s="220">
        <f t="shared" si="458"/>
        <v>-0.59388199074074</v>
      </c>
      <c r="EM349" s="220">
        <f t="shared" si="459"/>
        <v>-0.59484768518518494</v>
      </c>
      <c r="EN349" s="220">
        <f t="shared" si="460"/>
        <v>-0.59581337962962999</v>
      </c>
      <c r="EO349" s="220">
        <f t="shared" si="461"/>
        <v>-0.59677907407407327</v>
      </c>
      <c r="EP349" s="220">
        <f t="shared" si="462"/>
        <v>-0.59774476851851832</v>
      </c>
      <c r="EQ349" s="220">
        <f t="shared" si="463"/>
        <v>-0.59871046296296326</v>
      </c>
      <c r="ER349" s="220">
        <f t="shared" si="464"/>
        <v>-0.59967615740740665</v>
      </c>
      <c r="ES349" s="220">
        <f t="shared" si="465"/>
        <v>-0.60064185185185159</v>
      </c>
      <c r="ET349" s="220">
        <f t="shared" si="466"/>
        <v>-0.60160754629628665</v>
      </c>
      <c r="EU349" s="220">
        <f t="shared" si="467"/>
        <v>-0.60257324074073004</v>
      </c>
      <c r="EV349" s="220">
        <f t="shared" si="468"/>
        <v>-0.60353893518517343</v>
      </c>
      <c r="EW349" s="221">
        <f t="shared" si="469"/>
        <v>-7.1787313888888553</v>
      </c>
      <c r="EX349" s="222" t="e">
        <f>EW351/$EW$201</f>
        <v>#DIV/0!</v>
      </c>
    </row>
    <row r="350" spans="139:154" ht="14.4" customHeight="1" x14ac:dyDescent="0.3">
      <c r="EJ350" s="97">
        <f t="shared" si="470"/>
        <v>0</v>
      </c>
      <c r="EK350" s="220">
        <f t="shared" ref="EK350" si="471">EK176*$EK$376</f>
        <v>0</v>
      </c>
      <c r="EL350" s="220">
        <f t="shared" ref="EL350" si="472">EL176*$EL$376</f>
        <v>0</v>
      </c>
      <c r="EM350" s="220">
        <f t="shared" ref="EM350" si="473">EM176*$EM$376</f>
        <v>0</v>
      </c>
      <c r="EN350" s="220">
        <f t="shared" ref="EN350" si="474">EN176*$EN$376</f>
        <v>0</v>
      </c>
      <c r="EO350" s="220">
        <f t="shared" ref="EO350" si="475">EO176*$EO$376</f>
        <v>0</v>
      </c>
      <c r="EP350" s="220">
        <f t="shared" ref="EP350" si="476">EP176*$EP$376</f>
        <v>0</v>
      </c>
      <c r="EQ350" s="220">
        <f t="shared" ref="EQ350" si="477">EQ176*$EQ$376</f>
        <v>0</v>
      </c>
      <c r="ER350" s="220">
        <f t="shared" ref="ER350" si="478">ER176*$ER$376</f>
        <v>0</v>
      </c>
      <c r="ES350" s="220">
        <f t="shared" ref="ES350" si="479">ES176*$ES$376</f>
        <v>0</v>
      </c>
      <c r="ET350" s="220">
        <f t="shared" ref="ET350" si="480">ET176*$ET$376</f>
        <v>0</v>
      </c>
      <c r="EU350" s="220">
        <f t="shared" ref="EU350" si="481">EU176*$EU$376</f>
        <v>0</v>
      </c>
      <c r="EV350" s="220">
        <f t="shared" ref="EV350" si="482">EV176*$EV$376</f>
        <v>0</v>
      </c>
      <c r="EW350" s="221">
        <f t="shared" si="469"/>
        <v>0</v>
      </c>
      <c r="EX350" s="220"/>
    </row>
    <row r="351" spans="139:154" ht="14.4" customHeight="1" x14ac:dyDescent="0.3">
      <c r="EJ351" s="325" t="s">
        <v>241</v>
      </c>
      <c r="EK351" s="217" t="e">
        <f>MAX(EK203*1%,((EK339-EK341)*30%))</f>
        <v>#DIV/0!</v>
      </c>
      <c r="EL351" s="217" t="e">
        <f t="shared" ref="EL351:EV351" si="483">MAX(EL203*1%,((EL339-EL341)*30%))</f>
        <v>#DIV/0!</v>
      </c>
      <c r="EM351" s="217" t="e">
        <f t="shared" si="483"/>
        <v>#DIV/0!</v>
      </c>
      <c r="EN351" s="217" t="e">
        <f t="shared" si="483"/>
        <v>#DIV/0!</v>
      </c>
      <c r="EO351" s="217" t="e">
        <f t="shared" si="483"/>
        <v>#DIV/0!</v>
      </c>
      <c r="EP351" s="217" t="e">
        <f t="shared" si="483"/>
        <v>#DIV/0!</v>
      </c>
      <c r="EQ351" s="217" t="e">
        <f t="shared" si="483"/>
        <v>#DIV/0!</v>
      </c>
      <c r="ER351" s="217" t="e">
        <f t="shared" si="483"/>
        <v>#DIV/0!</v>
      </c>
      <c r="ES351" s="217" t="e">
        <f t="shared" si="483"/>
        <v>#DIV/0!</v>
      </c>
      <c r="ET351" s="217" t="e">
        <f t="shared" si="483"/>
        <v>#DIV/0!</v>
      </c>
      <c r="EU351" s="217" t="e">
        <f t="shared" si="483"/>
        <v>#DIV/0!</v>
      </c>
      <c r="EV351" s="217" t="e">
        <f t="shared" si="483"/>
        <v>#DIV/0!</v>
      </c>
      <c r="EW351" s="218" t="e">
        <f>SUM(EK351:EV351)</f>
        <v>#DIV/0!</v>
      </c>
      <c r="EX351" s="222" t="e">
        <f>EW353/$EW$201</f>
        <v>#DIV/0!</v>
      </c>
    </row>
    <row r="352" spans="139:154" ht="14.4" customHeight="1" x14ac:dyDescent="0.3">
      <c r="EJ352" s="220"/>
      <c r="EK352" s="220"/>
      <c r="EL352" s="220"/>
      <c r="EM352" s="220"/>
      <c r="EN352" s="220"/>
      <c r="EO352" s="220"/>
      <c r="EP352" s="220"/>
      <c r="EQ352" s="220"/>
      <c r="ER352" s="220"/>
      <c r="ES352" s="220"/>
      <c r="ET352" s="220"/>
      <c r="EU352" s="220"/>
      <c r="EV352" s="220"/>
      <c r="EW352" s="220"/>
    </row>
    <row r="353" spans="139:153" ht="14.4" customHeight="1" x14ac:dyDescent="0.3">
      <c r="EI353" s="302"/>
      <c r="EJ353" s="325" t="s">
        <v>573</v>
      </c>
      <c r="EK353" s="218" t="e">
        <f>+EK339-EK341-EK351</f>
        <v>#DIV/0!</v>
      </c>
      <c r="EL353" s="218" t="e">
        <f t="shared" ref="EL353:EV353" si="484">+EL339-EL341-EL351</f>
        <v>#DIV/0!</v>
      </c>
      <c r="EM353" s="218" t="e">
        <f t="shared" si="484"/>
        <v>#DIV/0!</v>
      </c>
      <c r="EN353" s="218" t="e">
        <f t="shared" si="484"/>
        <v>#DIV/0!</v>
      </c>
      <c r="EO353" s="218" t="e">
        <f t="shared" si="484"/>
        <v>#DIV/0!</v>
      </c>
      <c r="EP353" s="218" t="e">
        <f t="shared" si="484"/>
        <v>#DIV/0!</v>
      </c>
      <c r="EQ353" s="218" t="e">
        <f t="shared" si="484"/>
        <v>#DIV/0!</v>
      </c>
      <c r="ER353" s="218" t="e">
        <f t="shared" si="484"/>
        <v>#DIV/0!</v>
      </c>
      <c r="ES353" s="218" t="e">
        <f t="shared" si="484"/>
        <v>#DIV/0!</v>
      </c>
      <c r="ET353" s="218" t="e">
        <f t="shared" si="484"/>
        <v>#DIV/0!</v>
      </c>
      <c r="EU353" s="218" t="e">
        <f t="shared" si="484"/>
        <v>#DIV/0!</v>
      </c>
      <c r="EV353" s="218" t="e">
        <f t="shared" si="484"/>
        <v>#DIV/0!</v>
      </c>
      <c r="EW353" s="218" t="e">
        <f>SUM(EK353:EV353)</f>
        <v>#DIV/0!</v>
      </c>
    </row>
    <row r="354" spans="139:153" ht="14.4" customHeight="1" x14ac:dyDescent="0.3">
      <c r="EI354" s="304"/>
      <c r="EJ354" s="220"/>
      <c r="EK354" s="220"/>
      <c r="EL354" s="220"/>
      <c r="EM354" s="220"/>
      <c r="EN354" s="220"/>
      <c r="EO354" s="220"/>
      <c r="EP354" s="220"/>
      <c r="EQ354" s="220"/>
      <c r="ER354" s="220"/>
      <c r="ES354" s="220"/>
      <c r="ET354" s="220"/>
      <c r="EU354" s="220"/>
      <c r="EV354" s="220"/>
    </row>
    <row r="355" spans="139:153" ht="14.4" customHeight="1" x14ac:dyDescent="0.3">
      <c r="EI355" s="304"/>
      <c r="EJ355" s="302" t="s">
        <v>546</v>
      </c>
      <c r="EK355" s="306"/>
    </row>
    <row r="356" spans="139:153" ht="14.4" customHeight="1" x14ac:dyDescent="0.3">
      <c r="EI356" s="302"/>
      <c r="EJ356" s="304" t="s">
        <v>547</v>
      </c>
      <c r="EK356" s="307" t="e">
        <f t="shared" ref="EK356:EW356" si="485">EK353</f>
        <v>#DIV/0!</v>
      </c>
      <c r="EL356" s="307" t="e">
        <f t="shared" si="485"/>
        <v>#DIV/0!</v>
      </c>
      <c r="EM356" s="307" t="e">
        <f t="shared" si="485"/>
        <v>#DIV/0!</v>
      </c>
      <c r="EN356" s="307" t="e">
        <f t="shared" si="485"/>
        <v>#DIV/0!</v>
      </c>
      <c r="EO356" s="307" t="e">
        <f t="shared" si="485"/>
        <v>#DIV/0!</v>
      </c>
      <c r="EP356" s="307" t="e">
        <f t="shared" si="485"/>
        <v>#DIV/0!</v>
      </c>
      <c r="EQ356" s="307" t="e">
        <f t="shared" si="485"/>
        <v>#DIV/0!</v>
      </c>
      <c r="ER356" s="307" t="e">
        <f t="shared" si="485"/>
        <v>#DIV/0!</v>
      </c>
      <c r="ES356" s="307" t="e">
        <f t="shared" si="485"/>
        <v>#DIV/0!</v>
      </c>
      <c r="ET356" s="307" t="e">
        <f t="shared" si="485"/>
        <v>#DIV/0!</v>
      </c>
      <c r="EU356" s="307" t="e">
        <f t="shared" si="485"/>
        <v>#DIV/0!</v>
      </c>
      <c r="EV356" s="307" t="e">
        <f t="shared" si="485"/>
        <v>#DIV/0!</v>
      </c>
      <c r="EW356" s="307" t="e">
        <f t="shared" si="485"/>
        <v>#DIV/0!</v>
      </c>
    </row>
    <row r="357" spans="139:153" ht="14.4" customHeight="1" x14ac:dyDescent="0.3">
      <c r="EJ357" s="304" t="s">
        <v>118</v>
      </c>
      <c r="EK357" s="307">
        <f t="shared" ref="EK357:EW357" si="486">EK201</f>
        <v>0</v>
      </c>
      <c r="EL357" s="307">
        <f t="shared" si="486"/>
        <v>0</v>
      </c>
      <c r="EM357" s="307">
        <f t="shared" si="486"/>
        <v>0</v>
      </c>
      <c r="EN357" s="307">
        <f t="shared" si="486"/>
        <v>0</v>
      </c>
      <c r="EO357" s="307">
        <f t="shared" si="486"/>
        <v>0</v>
      </c>
      <c r="EP357" s="307">
        <f t="shared" si="486"/>
        <v>0</v>
      </c>
      <c r="EQ357" s="307">
        <f t="shared" si="486"/>
        <v>0</v>
      </c>
      <c r="ER357" s="307">
        <f t="shared" si="486"/>
        <v>0</v>
      </c>
      <c r="ES357" s="307">
        <f t="shared" si="486"/>
        <v>0</v>
      </c>
      <c r="ET357" s="307">
        <f t="shared" si="486"/>
        <v>0</v>
      </c>
      <c r="EU357" s="307">
        <f t="shared" si="486"/>
        <v>0</v>
      </c>
      <c r="EV357" s="307">
        <f t="shared" si="486"/>
        <v>0</v>
      </c>
      <c r="EW357" s="307">
        <f t="shared" si="486"/>
        <v>0</v>
      </c>
    </row>
    <row r="358" spans="139:153" ht="14.4" customHeight="1" x14ac:dyDescent="0.3">
      <c r="EJ358" s="309" t="s">
        <v>548</v>
      </c>
      <c r="EK358" s="310">
        <f t="shared" ref="EK358:EW358" si="487">IFERROR(EK356/EK357,0)</f>
        <v>0</v>
      </c>
      <c r="EL358" s="310">
        <f t="shared" si="487"/>
        <v>0</v>
      </c>
      <c r="EM358" s="310">
        <f t="shared" si="487"/>
        <v>0</v>
      </c>
      <c r="EN358" s="310">
        <f t="shared" si="487"/>
        <v>0</v>
      </c>
      <c r="EO358" s="310">
        <f t="shared" si="487"/>
        <v>0</v>
      </c>
      <c r="EP358" s="310">
        <f t="shared" si="487"/>
        <v>0</v>
      </c>
      <c r="EQ358" s="310">
        <f t="shared" si="487"/>
        <v>0</v>
      </c>
      <c r="ER358" s="310">
        <f t="shared" si="487"/>
        <v>0</v>
      </c>
      <c r="ES358" s="310">
        <f t="shared" si="487"/>
        <v>0</v>
      </c>
      <c r="ET358" s="310">
        <f t="shared" si="487"/>
        <v>0</v>
      </c>
      <c r="EU358" s="310">
        <f t="shared" si="487"/>
        <v>0</v>
      </c>
      <c r="EV358" s="310">
        <f t="shared" si="487"/>
        <v>0</v>
      </c>
      <c r="EW358" s="310">
        <f t="shared" si="487"/>
        <v>0</v>
      </c>
    </row>
    <row r="361" spans="139:153" ht="14.4" customHeight="1" thickBot="1" x14ac:dyDescent="0.35">
      <c r="EJ361" s="312" t="s">
        <v>549</v>
      </c>
      <c r="EK361" s="313"/>
      <c r="EL361" s="313"/>
      <c r="EM361" s="313"/>
      <c r="EN361" s="313"/>
      <c r="EO361" s="313"/>
      <c r="EP361" s="313"/>
      <c r="EQ361" s="313"/>
      <c r="ER361" s="313"/>
      <c r="ES361" s="313"/>
      <c r="ET361" s="313"/>
      <c r="EU361" s="313"/>
      <c r="EV361" s="313"/>
      <c r="EW361" s="313"/>
    </row>
    <row r="362" spans="139:153" ht="14.4" customHeight="1" thickTop="1" thickBot="1" x14ac:dyDescent="0.35">
      <c r="EJ362" s="314" t="s">
        <v>550</v>
      </c>
      <c r="EK362" s="315" t="e">
        <f t="shared" ref="EK362:EW362" si="488">EK205/EK201</f>
        <v>#DIV/0!</v>
      </c>
      <c r="EL362" s="315" t="e">
        <f t="shared" si="488"/>
        <v>#DIV/0!</v>
      </c>
      <c r="EM362" s="315" t="e">
        <f t="shared" si="488"/>
        <v>#DIV/0!</v>
      </c>
      <c r="EN362" s="315" t="e">
        <f t="shared" si="488"/>
        <v>#DIV/0!</v>
      </c>
      <c r="EO362" s="315" t="e">
        <f t="shared" si="488"/>
        <v>#DIV/0!</v>
      </c>
      <c r="EP362" s="315" t="e">
        <f t="shared" si="488"/>
        <v>#DIV/0!</v>
      </c>
      <c r="EQ362" s="315" t="e">
        <f t="shared" si="488"/>
        <v>#DIV/0!</v>
      </c>
      <c r="ER362" s="315" t="e">
        <f t="shared" si="488"/>
        <v>#DIV/0!</v>
      </c>
      <c r="ES362" s="315" t="e">
        <f t="shared" si="488"/>
        <v>#DIV/0!</v>
      </c>
      <c r="ET362" s="315" t="e">
        <f t="shared" si="488"/>
        <v>#DIV/0!</v>
      </c>
      <c r="EU362" s="315" t="e">
        <f t="shared" si="488"/>
        <v>#DIV/0!</v>
      </c>
      <c r="EV362" s="315" t="e">
        <f t="shared" si="488"/>
        <v>#DIV/0!</v>
      </c>
      <c r="EW362" s="315" t="e">
        <f t="shared" si="488"/>
        <v>#DIV/0!</v>
      </c>
    </row>
    <row r="363" spans="139:153" ht="14.4" customHeight="1" thickTop="1" x14ac:dyDescent="0.3">
      <c r="EJ363" s="316" t="s">
        <v>551</v>
      </c>
      <c r="EK363" s="317" t="e">
        <f t="shared" ref="EK363:EW363" si="489">EK207+EK341</f>
        <v>#DIV/0!</v>
      </c>
      <c r="EL363" s="317" t="e">
        <f t="shared" si="489"/>
        <v>#DIV/0!</v>
      </c>
      <c r="EM363" s="317" t="e">
        <f t="shared" si="489"/>
        <v>#DIV/0!</v>
      </c>
      <c r="EN363" s="317" t="e">
        <f t="shared" si="489"/>
        <v>#DIV/0!</v>
      </c>
      <c r="EO363" s="317" t="e">
        <f t="shared" si="489"/>
        <v>#DIV/0!</v>
      </c>
      <c r="EP363" s="317" t="e">
        <f t="shared" si="489"/>
        <v>#DIV/0!</v>
      </c>
      <c r="EQ363" s="317" t="e">
        <f t="shared" si="489"/>
        <v>#DIV/0!</v>
      </c>
      <c r="ER363" s="317" t="e">
        <f t="shared" si="489"/>
        <v>#DIV/0!</v>
      </c>
      <c r="ES363" s="317" t="e">
        <f t="shared" si="489"/>
        <v>#DIV/0!</v>
      </c>
      <c r="ET363" s="317" t="e">
        <f t="shared" si="489"/>
        <v>#DIV/0!</v>
      </c>
      <c r="EU363" s="317" t="e">
        <f t="shared" si="489"/>
        <v>#DIV/0!</v>
      </c>
      <c r="EV363" s="317" t="e">
        <f t="shared" si="489"/>
        <v>#DIV/0!</v>
      </c>
      <c r="EW363" s="317" t="e">
        <f t="shared" si="489"/>
        <v>#DIV/0!</v>
      </c>
    </row>
    <row r="364" spans="139:153" ht="14.4" customHeight="1" x14ac:dyDescent="0.3">
      <c r="EJ364" s="316" t="s">
        <v>552</v>
      </c>
      <c r="EK364" s="317" t="e">
        <f>EK363/EK362</f>
        <v>#DIV/0!</v>
      </c>
      <c r="EL364" s="317" t="e">
        <f t="shared" ref="EL364:EW364" si="490">EL363/EL362</f>
        <v>#DIV/0!</v>
      </c>
      <c r="EM364" s="317" t="e">
        <f t="shared" si="490"/>
        <v>#DIV/0!</v>
      </c>
      <c r="EN364" s="317" t="e">
        <f t="shared" si="490"/>
        <v>#DIV/0!</v>
      </c>
      <c r="EO364" s="317" t="e">
        <f t="shared" si="490"/>
        <v>#DIV/0!</v>
      </c>
      <c r="EP364" s="317" t="e">
        <f t="shared" si="490"/>
        <v>#DIV/0!</v>
      </c>
      <c r="EQ364" s="317" t="e">
        <f t="shared" si="490"/>
        <v>#DIV/0!</v>
      </c>
      <c r="ER364" s="317" t="e">
        <f t="shared" si="490"/>
        <v>#DIV/0!</v>
      </c>
      <c r="ES364" s="317" t="e">
        <f t="shared" si="490"/>
        <v>#DIV/0!</v>
      </c>
      <c r="ET364" s="317" t="e">
        <f t="shared" si="490"/>
        <v>#DIV/0!</v>
      </c>
      <c r="EU364" s="317" t="e">
        <f t="shared" si="490"/>
        <v>#DIV/0!</v>
      </c>
      <c r="EV364" s="317" t="e">
        <f t="shared" si="490"/>
        <v>#DIV/0!</v>
      </c>
      <c r="EW364" s="317" t="e">
        <f t="shared" si="490"/>
        <v>#DIV/0!</v>
      </c>
    </row>
    <row r="365" spans="139:153" ht="14.4" customHeight="1" thickBot="1" x14ac:dyDescent="0.35">
      <c r="EJ365" s="316" t="s">
        <v>553</v>
      </c>
      <c r="EK365" s="317" t="e">
        <f t="shared" ref="EK365:EW365" si="491">EK364*(EK204/EK201)</f>
        <v>#DIV/0!</v>
      </c>
      <c r="EL365" s="317" t="e">
        <f t="shared" si="491"/>
        <v>#DIV/0!</v>
      </c>
      <c r="EM365" s="317" t="e">
        <f t="shared" si="491"/>
        <v>#DIV/0!</v>
      </c>
      <c r="EN365" s="317" t="e">
        <f t="shared" si="491"/>
        <v>#DIV/0!</v>
      </c>
      <c r="EO365" s="317" t="e">
        <f t="shared" si="491"/>
        <v>#DIV/0!</v>
      </c>
      <c r="EP365" s="317" t="e">
        <f t="shared" si="491"/>
        <v>#DIV/0!</v>
      </c>
      <c r="EQ365" s="317" t="e">
        <f t="shared" si="491"/>
        <v>#DIV/0!</v>
      </c>
      <c r="ER365" s="317" t="e">
        <f t="shared" si="491"/>
        <v>#DIV/0!</v>
      </c>
      <c r="ES365" s="317" t="e">
        <f t="shared" si="491"/>
        <v>#DIV/0!</v>
      </c>
      <c r="ET365" s="317" t="e">
        <f t="shared" si="491"/>
        <v>#DIV/0!</v>
      </c>
      <c r="EU365" s="317" t="e">
        <f t="shared" si="491"/>
        <v>#DIV/0!</v>
      </c>
      <c r="EV365" s="317" t="e">
        <f t="shared" si="491"/>
        <v>#DIV/0!</v>
      </c>
      <c r="EW365" s="317" t="e">
        <f t="shared" si="491"/>
        <v>#DIV/0!</v>
      </c>
    </row>
    <row r="366" spans="139:153" ht="14.4" customHeight="1" thickTop="1" x14ac:dyDescent="0.3">
      <c r="EJ366" s="314" t="s">
        <v>554</v>
      </c>
      <c r="EK366" s="318" t="e">
        <f>EK364-EK365</f>
        <v>#DIV/0!</v>
      </c>
      <c r="EL366" s="318" t="e">
        <f t="shared" ref="EL366:EW366" si="492">EL364-EL365</f>
        <v>#DIV/0!</v>
      </c>
      <c r="EM366" s="318" t="e">
        <f t="shared" si="492"/>
        <v>#DIV/0!</v>
      </c>
      <c r="EN366" s="318" t="e">
        <f t="shared" si="492"/>
        <v>#DIV/0!</v>
      </c>
      <c r="EO366" s="318" t="e">
        <f t="shared" si="492"/>
        <v>#DIV/0!</v>
      </c>
      <c r="EP366" s="318" t="e">
        <f t="shared" si="492"/>
        <v>#DIV/0!</v>
      </c>
      <c r="EQ366" s="318" t="e">
        <f t="shared" si="492"/>
        <v>#DIV/0!</v>
      </c>
      <c r="ER366" s="318" t="e">
        <f t="shared" si="492"/>
        <v>#DIV/0!</v>
      </c>
      <c r="ES366" s="318" t="e">
        <f t="shared" si="492"/>
        <v>#DIV/0!</v>
      </c>
      <c r="ET366" s="318" t="e">
        <f t="shared" si="492"/>
        <v>#DIV/0!</v>
      </c>
      <c r="EU366" s="318" t="e">
        <f t="shared" si="492"/>
        <v>#DIV/0!</v>
      </c>
      <c r="EV366" s="318" t="e">
        <f t="shared" si="492"/>
        <v>#DIV/0!</v>
      </c>
      <c r="EW366" s="318" t="e">
        <f t="shared" si="492"/>
        <v>#DIV/0!</v>
      </c>
    </row>
    <row r="367" spans="139:153" ht="14.4" customHeight="1" x14ac:dyDescent="0.3">
      <c r="EJ367" s="319" t="s">
        <v>555</v>
      </c>
      <c r="EK367" s="317" t="e">
        <f>ROUND(EK366-EK363,0)</f>
        <v>#DIV/0!</v>
      </c>
      <c r="EL367" s="317" t="e">
        <f t="shared" ref="EL367:EW367" si="493">ROUND(EL366-EL363,0)</f>
        <v>#DIV/0!</v>
      </c>
      <c r="EM367" s="317" t="e">
        <f t="shared" si="493"/>
        <v>#DIV/0!</v>
      </c>
      <c r="EN367" s="317" t="e">
        <f t="shared" si="493"/>
        <v>#DIV/0!</v>
      </c>
      <c r="EO367" s="317" t="e">
        <f t="shared" si="493"/>
        <v>#DIV/0!</v>
      </c>
      <c r="EP367" s="317" t="e">
        <f t="shared" si="493"/>
        <v>#DIV/0!</v>
      </c>
      <c r="EQ367" s="317" t="e">
        <f t="shared" si="493"/>
        <v>#DIV/0!</v>
      </c>
      <c r="ER367" s="317" t="e">
        <f t="shared" si="493"/>
        <v>#DIV/0!</v>
      </c>
      <c r="ES367" s="317" t="e">
        <f t="shared" si="493"/>
        <v>#DIV/0!</v>
      </c>
      <c r="ET367" s="317" t="e">
        <f t="shared" si="493"/>
        <v>#DIV/0!</v>
      </c>
      <c r="EU367" s="317" t="e">
        <f t="shared" si="493"/>
        <v>#DIV/0!</v>
      </c>
      <c r="EV367" s="317" t="e">
        <f t="shared" si="493"/>
        <v>#DIV/0!</v>
      </c>
      <c r="EW367" s="317" t="e">
        <f t="shared" si="493"/>
        <v>#DIV/0!</v>
      </c>
    </row>
    <row r="371" spans="140:152" ht="14.4" customHeight="1" x14ac:dyDescent="0.3">
      <c r="EK371" s="326" t="e">
        <f>EK364/30.5</f>
        <v>#DIV/0!</v>
      </c>
      <c r="EL371" s="326" t="e">
        <f t="shared" ref="EL371:EV371" si="494">EL364/30.5</f>
        <v>#DIV/0!</v>
      </c>
      <c r="EM371" s="326" t="e">
        <f t="shared" si="494"/>
        <v>#DIV/0!</v>
      </c>
      <c r="EN371" s="326" t="e">
        <f t="shared" si="494"/>
        <v>#DIV/0!</v>
      </c>
      <c r="EO371" s="326" t="e">
        <f t="shared" si="494"/>
        <v>#DIV/0!</v>
      </c>
      <c r="EP371" s="326" t="e">
        <f t="shared" si="494"/>
        <v>#DIV/0!</v>
      </c>
      <c r="EQ371" s="326" t="e">
        <f t="shared" si="494"/>
        <v>#DIV/0!</v>
      </c>
      <c r="ER371" s="326" t="e">
        <f t="shared" si="494"/>
        <v>#DIV/0!</v>
      </c>
      <c r="ES371" s="326" t="e">
        <f t="shared" si="494"/>
        <v>#DIV/0!</v>
      </c>
      <c r="ET371" s="326" t="e">
        <f t="shared" si="494"/>
        <v>#DIV/0!</v>
      </c>
      <c r="EU371" s="326" t="e">
        <f t="shared" si="494"/>
        <v>#DIV/0!</v>
      </c>
      <c r="EV371" s="326" t="e">
        <f t="shared" si="494"/>
        <v>#DIV/0!</v>
      </c>
    </row>
    <row r="374" spans="140:152" ht="14.4" customHeight="1" x14ac:dyDescent="0.3">
      <c r="EK374" s="97" t="s">
        <v>574</v>
      </c>
    </row>
    <row r="375" spans="140:152" ht="14.4" customHeight="1" x14ac:dyDescent="0.3">
      <c r="EK375" s="327" t="str">
        <f t="shared" ref="EK375:EV375" si="495">+EK200</f>
        <v>Mes 1</v>
      </c>
      <c r="EL375" s="327" t="str">
        <f t="shared" si="495"/>
        <v>Mes 2</v>
      </c>
      <c r="EM375" s="327" t="str">
        <f t="shared" si="495"/>
        <v>Mes 3</v>
      </c>
      <c r="EN375" s="327" t="str">
        <f t="shared" si="495"/>
        <v>Mes 4</v>
      </c>
      <c r="EO375" s="327" t="str">
        <f t="shared" si="495"/>
        <v>Mes 5</v>
      </c>
      <c r="EP375" s="327" t="str">
        <f t="shared" si="495"/>
        <v>Mes 6</v>
      </c>
      <c r="EQ375" s="327" t="str">
        <f t="shared" si="495"/>
        <v>Mes 7</v>
      </c>
      <c r="ER375" s="327" t="str">
        <f t="shared" si="495"/>
        <v>Mes 8</v>
      </c>
      <c r="ES375" s="327" t="str">
        <f t="shared" si="495"/>
        <v>Mes 9</v>
      </c>
      <c r="ET375" s="327" t="str">
        <f t="shared" si="495"/>
        <v>Mes 10</v>
      </c>
      <c r="EU375" s="327" t="str">
        <f t="shared" si="495"/>
        <v>Mes 11</v>
      </c>
      <c r="EV375" s="327" t="str">
        <f t="shared" si="495"/>
        <v>Mes 12</v>
      </c>
    </row>
    <row r="376" spans="140:152" ht="14.4" customHeight="1" x14ac:dyDescent="0.3">
      <c r="EK376" s="328">
        <v>35.574977777777796</v>
      </c>
      <c r="EL376" s="328">
        <v>35.632919444444397</v>
      </c>
      <c r="EM376" s="328">
        <v>35.690861111111097</v>
      </c>
      <c r="EN376" s="328">
        <v>35.748802777777797</v>
      </c>
      <c r="EO376" s="328">
        <v>35.806744444444398</v>
      </c>
      <c r="EP376" s="328">
        <v>35.864686111111098</v>
      </c>
      <c r="EQ376" s="328">
        <v>35.922627777777798</v>
      </c>
      <c r="ER376" s="328">
        <v>35.980569444444399</v>
      </c>
      <c r="ES376" s="328">
        <v>36.038511111111099</v>
      </c>
      <c r="ET376" s="328">
        <v>36.096452777777202</v>
      </c>
      <c r="EU376" s="328">
        <v>36.154394444443803</v>
      </c>
      <c r="EV376" s="328">
        <v>36.212336111110403</v>
      </c>
    </row>
    <row r="380" spans="140:152" ht="14.4" customHeight="1" x14ac:dyDescent="0.3">
      <c r="EJ380" s="319" t="s">
        <v>575</v>
      </c>
      <c r="EK380" s="186">
        <v>0.28499999999999998</v>
      </c>
      <c r="EL380" s="222">
        <f>EK380</f>
        <v>0.28499999999999998</v>
      </c>
      <c r="EM380" s="222">
        <f t="shared" ref="EM380:EV380" si="496">EL380</f>
        <v>0.28499999999999998</v>
      </c>
      <c r="EN380" s="222">
        <f t="shared" si="496"/>
        <v>0.28499999999999998</v>
      </c>
      <c r="EO380" s="222">
        <f t="shared" si="496"/>
        <v>0.28499999999999998</v>
      </c>
      <c r="EP380" s="222">
        <f t="shared" si="496"/>
        <v>0.28499999999999998</v>
      </c>
      <c r="EQ380" s="222">
        <f t="shared" si="496"/>
        <v>0.28499999999999998</v>
      </c>
      <c r="ER380" s="222">
        <f t="shared" si="496"/>
        <v>0.28499999999999998</v>
      </c>
      <c r="ES380" s="222">
        <f t="shared" si="496"/>
        <v>0.28499999999999998</v>
      </c>
      <c r="ET380" s="222">
        <f t="shared" si="496"/>
        <v>0.28499999999999998</v>
      </c>
      <c r="EU380" s="222">
        <f t="shared" si="496"/>
        <v>0.28499999999999998</v>
      </c>
      <c r="EV380" s="222">
        <f t="shared" si="496"/>
        <v>0.28499999999999998</v>
      </c>
    </row>
    <row r="382" spans="140:152" ht="14.4" customHeight="1" x14ac:dyDescent="0.3">
      <c r="EJ382" s="97" t="s">
        <v>576</v>
      </c>
    </row>
    <row r="383" spans="140:152" ht="14.4" customHeight="1" x14ac:dyDescent="0.3">
      <c r="EJ383" s="97" t="s">
        <v>577</v>
      </c>
      <c r="EK383" s="329">
        <f>GN9</f>
        <v>0</v>
      </c>
    </row>
    <row r="384" spans="140:152" ht="14.4" customHeight="1" x14ac:dyDescent="0.3">
      <c r="EJ384" s="97" t="s">
        <v>578</v>
      </c>
      <c r="EK384" s="329">
        <v>0</v>
      </c>
    </row>
    <row r="385" spans="140:141" ht="14.4" customHeight="1" x14ac:dyDescent="0.3">
      <c r="EJ385" s="97" t="s">
        <v>1</v>
      </c>
      <c r="EK385" s="222">
        <v>0</v>
      </c>
    </row>
  </sheetData>
  <sheetProtection algorithmName="SHA-512" hashValue="FQ1MCus1YEuX24lb/bpaMeibPpJWl6ccDsTyH47LgGanxlxiwVZEbc9p+dLw+QzUoRzduiplmJT+CuRIQFwemg==" saltValue="C1kM9GxvTDm1bJbK+L2SmQ==" spinCount="100000" sheet="1" objects="1" scenarios="1" selectLockedCells="1"/>
  <protectedRanges>
    <protectedRange password="D75A" sqref="GS56:GS67" name="Rango1_3_3_3"/>
  </protectedRanges>
  <mergeCells count="205">
    <mergeCell ref="AD2:AJ3"/>
    <mergeCell ref="AT2:BE3"/>
    <mergeCell ref="BN2:BY3"/>
    <mergeCell ref="CH4:CS4"/>
    <mergeCell ref="CX4:CZ4"/>
    <mergeCell ref="DB4:DM4"/>
    <mergeCell ref="DR4:DT4"/>
    <mergeCell ref="DV4:EG4"/>
    <mergeCell ref="GI4:GJ4"/>
    <mergeCell ref="GI2:GM3"/>
    <mergeCell ref="GR2:HR3"/>
    <mergeCell ref="C4:L5"/>
    <mergeCell ref="M4:P4"/>
    <mergeCell ref="R4:S4"/>
    <mergeCell ref="AD4:AJ4"/>
    <mergeCell ref="AT4:BE4"/>
    <mergeCell ref="BJ4:BL4"/>
    <mergeCell ref="BN4:BY4"/>
    <mergeCell ref="CD4:CF4"/>
    <mergeCell ref="CH2:CS3"/>
    <mergeCell ref="DB2:DM3"/>
    <mergeCell ref="DV2:EG3"/>
    <mergeCell ref="EJ2:EW3"/>
    <mergeCell ref="FA2:FG3"/>
    <mergeCell ref="FQ2:GF3"/>
    <mergeCell ref="C2:P3"/>
    <mergeCell ref="R2:Z3"/>
    <mergeCell ref="DR5:DT5"/>
    <mergeCell ref="GI5:GI8"/>
    <mergeCell ref="C6:H6"/>
    <mergeCell ref="I6:K6"/>
    <mergeCell ref="Y6:Y10"/>
    <mergeCell ref="Z6:Z10"/>
    <mergeCell ref="AM7:AN7"/>
    <mergeCell ref="BG7:BH7"/>
    <mergeCell ref="CA7:CB7"/>
    <mergeCell ref="CU7:CV7"/>
    <mergeCell ref="AP5:AR5"/>
    <mergeCell ref="BJ5:BL5"/>
    <mergeCell ref="CD5:CF5"/>
    <mergeCell ref="CX5:CZ5"/>
    <mergeCell ref="DP8:DP12"/>
    <mergeCell ref="Y11:Y15"/>
    <mergeCell ref="Z11:Z15"/>
    <mergeCell ref="GI11:GM11"/>
    <mergeCell ref="GK12:GL12"/>
    <mergeCell ref="AM13:AM17"/>
    <mergeCell ref="AN13:AN17"/>
    <mergeCell ref="BG13:BG17"/>
    <mergeCell ref="DO7:DP7"/>
    <mergeCell ref="AM8:AM12"/>
    <mergeCell ref="AN8:AN12"/>
    <mergeCell ref="BG8:BG12"/>
    <mergeCell ref="BH8:BH12"/>
    <mergeCell ref="CA8:CA12"/>
    <mergeCell ref="CB8:CB12"/>
    <mergeCell ref="CU8:CU12"/>
    <mergeCell ref="CV8:CV12"/>
    <mergeCell ref="DO8:DO12"/>
    <mergeCell ref="CV18:CV28"/>
    <mergeCell ref="DO18:DO28"/>
    <mergeCell ref="DP18:DP28"/>
    <mergeCell ref="DP13:DP17"/>
    <mergeCell ref="GI13:GM13"/>
    <mergeCell ref="Y16:Y26"/>
    <mergeCell ref="Z16:Z26"/>
    <mergeCell ref="AM18:AM28"/>
    <mergeCell ref="AN18:AN28"/>
    <mergeCell ref="BG18:BG28"/>
    <mergeCell ref="BH18:BH28"/>
    <mergeCell ref="BH13:BH17"/>
    <mergeCell ref="CA13:CA17"/>
    <mergeCell ref="CB13:CB17"/>
    <mergeCell ref="CU13:CU17"/>
    <mergeCell ref="CV13:CV17"/>
    <mergeCell ref="DO13:DO17"/>
    <mergeCell ref="AD20:AJ20"/>
    <mergeCell ref="I22:J22"/>
    <mergeCell ref="I23:J23"/>
    <mergeCell ref="Y27:Y39"/>
    <mergeCell ref="Z27:Z39"/>
    <mergeCell ref="AM29:AM41"/>
    <mergeCell ref="CA18:CA28"/>
    <mergeCell ref="CB18:CB28"/>
    <mergeCell ref="CU18:CU28"/>
    <mergeCell ref="EJ29:EW30"/>
    <mergeCell ref="FA33:FG34"/>
    <mergeCell ref="Y40:Y48"/>
    <mergeCell ref="Z40:Z48"/>
    <mergeCell ref="AM42:AM50"/>
    <mergeCell ref="AN42:AN50"/>
    <mergeCell ref="BG42:BG50"/>
    <mergeCell ref="AN29:AN41"/>
    <mergeCell ref="BG29:BG41"/>
    <mergeCell ref="BH29:BH41"/>
    <mergeCell ref="CA29:CA41"/>
    <mergeCell ref="CB29:CB41"/>
    <mergeCell ref="CU29:CU41"/>
    <mergeCell ref="DV53:EG54"/>
    <mergeCell ref="BH42:BH50"/>
    <mergeCell ref="CA42:CA50"/>
    <mergeCell ref="CB42:CB50"/>
    <mergeCell ref="CU42:CU50"/>
    <mergeCell ref="CV42:CV50"/>
    <mergeCell ref="DO42:DO50"/>
    <mergeCell ref="CV29:CV41"/>
    <mergeCell ref="DO29:DO41"/>
    <mergeCell ref="DP29:DP41"/>
    <mergeCell ref="R54:Z54"/>
    <mergeCell ref="AT55:BE55"/>
    <mergeCell ref="BJ55:BL55"/>
    <mergeCell ref="BN55:BY55"/>
    <mergeCell ref="CD55:CF55"/>
    <mergeCell ref="CH55:CS55"/>
    <mergeCell ref="DP42:DP50"/>
    <mergeCell ref="AT53:BE54"/>
    <mergeCell ref="BN53:BY54"/>
    <mergeCell ref="CH53:CS54"/>
    <mergeCell ref="DB53:DM54"/>
    <mergeCell ref="CX55:CZ55"/>
    <mergeCell ref="DB55:DM55"/>
    <mergeCell ref="DR55:DT55"/>
    <mergeCell ref="DV55:EG55"/>
    <mergeCell ref="Y56:Y60"/>
    <mergeCell ref="Z56:Z60"/>
    <mergeCell ref="AP56:AR56"/>
    <mergeCell ref="BJ56:BL56"/>
    <mergeCell ref="CD56:CF56"/>
    <mergeCell ref="CX56:CZ56"/>
    <mergeCell ref="DR56:DT56"/>
    <mergeCell ref="AM59:AM63"/>
    <mergeCell ref="AN59:AN63"/>
    <mergeCell ref="BG59:BG63"/>
    <mergeCell ref="BH59:BH63"/>
    <mergeCell ref="CA59:CA63"/>
    <mergeCell ref="CB59:CB63"/>
    <mergeCell ref="CU59:CU63"/>
    <mergeCell ref="CV59:CV63"/>
    <mergeCell ref="DO59:DO63"/>
    <mergeCell ref="CB64:CB66"/>
    <mergeCell ref="CU64:CU66"/>
    <mergeCell ref="CV64:CV66"/>
    <mergeCell ref="DO64:DO66"/>
    <mergeCell ref="DP64:DP66"/>
    <mergeCell ref="FA64:FG65"/>
    <mergeCell ref="DP59:DP63"/>
    <mergeCell ref="Y61:Y63"/>
    <mergeCell ref="Z61:Z63"/>
    <mergeCell ref="Y64:Y72"/>
    <mergeCell ref="Z64:Z72"/>
    <mergeCell ref="AM64:AM66"/>
    <mergeCell ref="AN64:AN66"/>
    <mergeCell ref="BG64:BG66"/>
    <mergeCell ref="BH64:BH66"/>
    <mergeCell ref="CA64:CA66"/>
    <mergeCell ref="CU67:CU75"/>
    <mergeCell ref="CV67:CV75"/>
    <mergeCell ref="DO67:DO75"/>
    <mergeCell ref="DP67:DP75"/>
    <mergeCell ref="Y73:Y81"/>
    <mergeCell ref="Z73:Z81"/>
    <mergeCell ref="AM76:AM84"/>
    <mergeCell ref="AN76:AN84"/>
    <mergeCell ref="BG76:BG84"/>
    <mergeCell ref="BH76:BH84"/>
    <mergeCell ref="AM67:AM75"/>
    <mergeCell ref="AN67:AN75"/>
    <mergeCell ref="BG67:BG75"/>
    <mergeCell ref="BH67:BH75"/>
    <mergeCell ref="CA67:CA75"/>
    <mergeCell ref="CB67:CB75"/>
    <mergeCell ref="Y82:Y98"/>
    <mergeCell ref="Z82:Z98"/>
    <mergeCell ref="AM85:AM101"/>
    <mergeCell ref="AN85:AN101"/>
    <mergeCell ref="BG85:BG101"/>
    <mergeCell ref="BH85:BH101"/>
    <mergeCell ref="CA85:CA101"/>
    <mergeCell ref="CB85:CB101"/>
    <mergeCell ref="CU85:CU101"/>
    <mergeCell ref="CA76:CA84"/>
    <mergeCell ref="CB76:CB84"/>
    <mergeCell ref="CU76:CU84"/>
    <mergeCell ref="CV85:CV101"/>
    <mergeCell ref="DO85:DO101"/>
    <mergeCell ref="DP85:DP101"/>
    <mergeCell ref="GI87:GL87"/>
    <mergeCell ref="GI88:GL88"/>
    <mergeCell ref="FA95:FG96"/>
    <mergeCell ref="GI100:GL100"/>
    <mergeCell ref="GI101:GL101"/>
    <mergeCell ref="GI80:GL80"/>
    <mergeCell ref="CV76:CV84"/>
    <mergeCell ref="DO76:DO84"/>
    <mergeCell ref="DP76:DP84"/>
    <mergeCell ref="GJ110:GK110"/>
    <mergeCell ref="GJ111:GK111"/>
    <mergeCell ref="GJ112:GK112"/>
    <mergeCell ref="GJ113:GK113"/>
    <mergeCell ref="GI102:GL102"/>
    <mergeCell ref="GJ103:GK103"/>
    <mergeCell ref="GI104:GL104"/>
    <mergeCell ref="GJ107:GK107"/>
    <mergeCell ref="GJ108:GK108"/>
    <mergeCell ref="GJ109:GK109"/>
  </mergeCells>
  <phoneticPr fontId="45" type="noConversion"/>
  <conditionalFormatting sqref="C4:L5">
    <cfRule type="containsText" dxfId="352" priority="1" operator="containsText" text="ESCENARIO OPTIMISTA">
      <formula>NOT(ISERROR(SEARCH("ESCENARIO OPTIMISTA",C4)))</formula>
    </cfRule>
    <cfRule type="containsText" dxfId="351" priority="2" operator="containsText" text="ESCENARIO PROBABLE">
      <formula>NOT(ISERROR(SEARCH("ESCENARIO PROBABLE",C4)))</formula>
    </cfRule>
    <cfRule type="containsText" dxfId="350" priority="3" operator="containsText" text="ESCENARIO PESIMISTA">
      <formula>NOT(ISERROR(SEARCH("ESCENARIO PESIMISTA",C4)))</formula>
    </cfRule>
  </conditionalFormatting>
  <dataValidations count="1">
    <dataValidation type="list" allowBlank="1" showInputMessage="1" showErrorMessage="1" sqref="B8" xr:uid="{D8DD8AE0-97A7-42E4-AA03-F7B1B0423AC8}">
      <formula1>$D$25:$D$36</formula1>
    </dataValidation>
  </dataValidations>
  <pageMargins left="0.7" right="0.7" top="0.75" bottom="0.75" header="0.3" footer="0.3"/>
  <pageSetup orientation="portrait" r:id="rId1"/>
  <legacyDrawing r:id="rId2"/>
  <tableParts count="1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Parámetros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A. Reñasco González</dc:creator>
  <cp:lastModifiedBy>Walter A. Reñasco González</cp:lastModifiedBy>
  <dcterms:created xsi:type="dcterms:W3CDTF">2023-01-29T22:06:17Z</dcterms:created>
  <dcterms:modified xsi:type="dcterms:W3CDTF">2023-01-30T01:01:31Z</dcterms:modified>
</cp:coreProperties>
</file>